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697" firstSheet="4" activeTab="9"/>
  </bookViews>
  <sheets>
    <sheet name="Feuil3" sheetId="1" r:id="rId1"/>
    <sheet name="Secteur 1913" sheetId="2" r:id="rId2"/>
    <sheet name="Feuil2" sheetId="3" r:id="rId3"/>
    <sheet name="CO+CVsecteurs" sheetId="4" r:id="rId4"/>
    <sheet name="Cote Officielle" sheetId="5" r:id="rId5"/>
    <sheet name="Coulisse" sheetId="6" r:id="rId6"/>
    <sheet name="Lille-Petit-janv1913" sheetId="7" r:id="rId7"/>
    <sheet name="Lille-dec1913" sheetId="8" r:id="rId8"/>
    <sheet name="Bordeaux" sheetId="9" r:id="rId9"/>
    <sheet name="Lyon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bozio</author>
  </authors>
  <commentList>
    <comment ref="C35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d'après la cote de 1905
</t>
        </r>
      </text>
    </comment>
  </commentList>
</comments>
</file>

<file path=xl/comments4.xml><?xml version="1.0" encoding="utf-8"?>
<comments xmlns="http://schemas.openxmlformats.org/spreadsheetml/2006/main">
  <authors>
    <author>bozio</author>
  </authors>
  <commentList>
    <comment ref="B380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d'après la cote de 1905
</t>
        </r>
      </text>
    </comment>
  </commentList>
</comments>
</file>

<file path=xl/comments5.xml><?xml version="1.0" encoding="utf-8"?>
<comments xmlns="http://schemas.openxmlformats.org/spreadsheetml/2006/main">
  <authors>
    <author>bozio</author>
  </authors>
  <commentList>
    <comment ref="C323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d'après la cote de 1905
</t>
        </r>
      </text>
    </comment>
  </commentList>
</comments>
</file>

<file path=xl/sharedStrings.xml><?xml version="1.0" encoding="utf-8"?>
<sst xmlns="http://schemas.openxmlformats.org/spreadsheetml/2006/main" count="7975" uniqueCount="1526">
  <si>
    <t>Est algérien</t>
  </si>
  <si>
    <t>Est de Lyon (R)</t>
  </si>
  <si>
    <t>Est de Lyon</t>
  </si>
  <si>
    <t>Ethiopiens (Compagnie impériale des chemins de fer)</t>
  </si>
  <si>
    <t>Hérault (Chemins de fer d'intérêt local du département de l')</t>
  </si>
  <si>
    <t>Hérault (Chemins de fer d'intérêt local du département de l') (R)</t>
  </si>
  <si>
    <t xml:space="preserve">Indo-Chine et Yunnan </t>
  </si>
  <si>
    <t>Indo-Chine et Yunnan (R)</t>
  </si>
  <si>
    <t>Landes</t>
  </si>
  <si>
    <t>La Limagne (Chemins de fer de)</t>
  </si>
  <si>
    <t>Midi</t>
  </si>
  <si>
    <t>Midi (J)</t>
  </si>
  <si>
    <t>Midi de l'Italie</t>
  </si>
  <si>
    <t>Nogentais</t>
  </si>
  <si>
    <t>Nord</t>
  </si>
  <si>
    <t>Nord (J)</t>
  </si>
  <si>
    <t>Orléans</t>
  </si>
  <si>
    <t>Orléans (J)</t>
  </si>
  <si>
    <t>Ouest (I)</t>
  </si>
  <si>
    <t>Ouest (J)</t>
  </si>
  <si>
    <t>Ouest  Algérien</t>
  </si>
  <si>
    <t>Paris-Lyon-Méd.</t>
  </si>
  <si>
    <t>Paris-Lyon-Méd.(J)</t>
  </si>
  <si>
    <t>Pierrefitte, Cauterets et Luz (Chemins de fer à traction électrique de)</t>
  </si>
  <si>
    <t>Régionaux Bouches du Rhône (annuité)</t>
  </si>
  <si>
    <t>Rosario à Puerto Belgrano</t>
  </si>
  <si>
    <t>Santa-Fé</t>
  </si>
  <si>
    <t>Saône-et-Loire (Chemins de fer d'intérêt local de)</t>
  </si>
  <si>
    <t>Soustous à Léon</t>
  </si>
  <si>
    <t>St. Etienne-Firminy</t>
  </si>
  <si>
    <t>Sté.Parisienne Ind. des Ch.Fer et Trwys</t>
  </si>
  <si>
    <t>Sté.Parisienne Ind. des Ch.Fer et Trwys (B)</t>
  </si>
  <si>
    <t>Sud de la France</t>
  </si>
  <si>
    <t>Sud-Ouest</t>
  </si>
  <si>
    <t>Vicinaux</t>
  </si>
  <si>
    <t>Wassy-St. Didier</t>
  </si>
  <si>
    <t>Yonne (Chemin de fer de l')</t>
  </si>
  <si>
    <t>Docks</t>
  </si>
  <si>
    <t>Cirque d'Hiver</t>
  </si>
  <si>
    <t>Cirque d'Hiver (J)</t>
  </si>
  <si>
    <t xml:space="preserve">Docks et Entrepots de Marseille </t>
  </si>
  <si>
    <t>Total ss-secteur</t>
  </si>
  <si>
    <t>Secteur %</t>
  </si>
  <si>
    <t>Docks et Entrepots de Marseille (J)</t>
  </si>
  <si>
    <t>Docks et Entrepots de Rouen</t>
  </si>
  <si>
    <t xml:space="preserve">Entrepots et magazins généraux de Paris </t>
  </si>
  <si>
    <t>Entrepots et magazins généraux de Paris (J)</t>
  </si>
  <si>
    <t>Docks du Havre</t>
  </si>
  <si>
    <t>Docks du Havre (J)</t>
  </si>
  <si>
    <t>Parc de Bercy</t>
  </si>
  <si>
    <t>Eaux</t>
  </si>
  <si>
    <t>Cie.Gle. des Eaux</t>
  </si>
  <si>
    <t>Cie.Gle. des Eaux (J)</t>
  </si>
  <si>
    <t>Eaux banlieue de Paris</t>
  </si>
  <si>
    <t>Eaux banlieue de Paris (J)</t>
  </si>
  <si>
    <t>Eaux et electricité de Indochine</t>
  </si>
  <si>
    <t>Eaux pour l'Etranger</t>
  </si>
  <si>
    <t>Sté. Lyonnaise des Eaux &amp; Eclairage</t>
  </si>
  <si>
    <t>Filatures</t>
  </si>
  <si>
    <t>Cie. Gén. Des Ind. Textiles</t>
  </si>
  <si>
    <t>Société l'industrie textile</t>
  </si>
  <si>
    <t>Industrie Linière cptoir</t>
  </si>
  <si>
    <t>Sté.Cotonnière Russo-frçaise</t>
  </si>
  <si>
    <t>Sté.Cotonnière Russo-frçaise (B)</t>
  </si>
  <si>
    <t>Gaz</t>
  </si>
  <si>
    <t>Cie Centrale d'Eclairage par le gaz (Lebon et Cie)</t>
  </si>
  <si>
    <t xml:space="preserve">Cie.Frçaise.Eclai.Chauf. </t>
  </si>
  <si>
    <t>Cie.Frçaise.Eclai.Chauf. (J)</t>
  </si>
  <si>
    <t>Cie.Gle.Frçaise Continentale</t>
  </si>
  <si>
    <t>Cie.Gle.Gaz Fr.-Etran.</t>
  </si>
  <si>
    <t>Cie.Gle.Gaz Fr.-Etran. (actions nouvelles)</t>
  </si>
  <si>
    <t>Eclairage de Bordeaux (Cie. Gen d)</t>
  </si>
  <si>
    <t>Eclairage des Villes et fabrication des compteurs et appareils divers</t>
  </si>
  <si>
    <t>Eclairage,Chauffage et Forces Motrices</t>
  </si>
  <si>
    <t>Fusion des Gaz</t>
  </si>
  <si>
    <t>Gaz (Cie. Parisienne du) en liquidation (J)</t>
  </si>
  <si>
    <t>Gaz de Bordeaux (en liquidation) (J)</t>
  </si>
  <si>
    <t>Gaz et électricité de Marseille</t>
  </si>
  <si>
    <t>Gaz de Marseille (bons de liquidation)</t>
  </si>
  <si>
    <t>Gaz de Mulhouse</t>
  </si>
  <si>
    <t>Gaz de Paris</t>
  </si>
  <si>
    <t>Gaz d'huile (Société Internationale d'éclairage par le) (J)</t>
  </si>
  <si>
    <t>Gaz du Nord et de l' Est (Usines à)</t>
  </si>
  <si>
    <t>Gaz et Eaux</t>
  </si>
  <si>
    <t>Gaz général de Paris (Léon Delphieu et Cie) (I)</t>
  </si>
  <si>
    <t>Union de Gaz (R)</t>
  </si>
  <si>
    <t>Union de Gaz</t>
  </si>
  <si>
    <t>Electricité</t>
  </si>
  <si>
    <t>Air comprimé cie. Parisienne</t>
  </si>
  <si>
    <t>Câbles télégraphiques (Cie fr des)</t>
  </si>
  <si>
    <t>Cie. Centrale d'Energie Electrique</t>
  </si>
  <si>
    <t>Cie. d'Electricité de l'Ouest parisien</t>
  </si>
  <si>
    <t>Cie. d'Entreprise élec. Applications Industrielles</t>
  </si>
  <si>
    <t>Cie. Gle. Electricité</t>
  </si>
  <si>
    <t>Cie. Electrique de la Loire et du Centre</t>
  </si>
  <si>
    <t>Cie Lorraine d'Electricité</t>
  </si>
  <si>
    <t>Cie. Parisienne de Distribution d'Electricité</t>
  </si>
  <si>
    <t>Cie.Gle.de Distribution d'Energie Electrique</t>
  </si>
  <si>
    <t>C.1 attaché</t>
  </si>
  <si>
    <t>Eclairage electrique</t>
  </si>
  <si>
    <t>1907-08</t>
  </si>
  <si>
    <t>Edison</t>
  </si>
  <si>
    <t>Edison (F)</t>
  </si>
  <si>
    <t>Electricité de Marseille</t>
  </si>
  <si>
    <t>Electricité de Varsovie (R)</t>
  </si>
  <si>
    <t xml:space="preserve">Electricité de Varsovie </t>
  </si>
  <si>
    <t xml:space="preserve">Electricité et Gaz du Nord </t>
  </si>
  <si>
    <t>Electricité et Gaz du Nord (B)</t>
  </si>
  <si>
    <t>Energie electrique Littoral Méditerranéen</t>
  </si>
  <si>
    <t>Energie Electrique du Nord de la France</t>
  </si>
  <si>
    <t>Energie Electrique du Sud-Ouest</t>
  </si>
  <si>
    <t>Energie Industrielle</t>
  </si>
  <si>
    <t>Est-Lumière</t>
  </si>
  <si>
    <t>Forces Motrices du Rhône</t>
  </si>
  <si>
    <t>Forces Motrices du Rhône (F)</t>
  </si>
  <si>
    <t>Le Triphasé</t>
  </si>
  <si>
    <t>L'Union électrique</t>
  </si>
  <si>
    <t>Maison Breguet</t>
  </si>
  <si>
    <t>Secteur de la Place de Clichy</t>
  </si>
  <si>
    <t>Secteur de la Rive Gauche de Paris</t>
  </si>
  <si>
    <t xml:space="preserve">Sté. Centrale Industrie Electrique </t>
  </si>
  <si>
    <t>Sté. d'Eclairage et de Force àParis</t>
  </si>
  <si>
    <t>Sté. d'Electricité de Paris</t>
  </si>
  <si>
    <t>Sté. d'Electricité de Paris (B)</t>
  </si>
  <si>
    <t>Sté. d'Electro-Chimie</t>
  </si>
  <si>
    <t>Sté. Gramme</t>
  </si>
  <si>
    <t>Sté. Indochinoise d'électricité</t>
  </si>
  <si>
    <t>Sté. Ind. Energie Electrique</t>
  </si>
  <si>
    <t>Sté. Ind. Energie Electrique (B)</t>
  </si>
  <si>
    <t>Sté.Havraise d'energie éléctrique</t>
  </si>
  <si>
    <t>Sté.Havraise d'energie éléctrique (J)</t>
  </si>
  <si>
    <t>Sté. Toulousaine du Bazacle (R) A</t>
  </si>
  <si>
    <t>Sté. Toulousaine du Bazacle (R) B</t>
  </si>
  <si>
    <t>Sud Electrique (R)</t>
  </si>
  <si>
    <t>Sud Electrique</t>
  </si>
  <si>
    <t xml:space="preserve">Sté. Ind. des Téléphones </t>
  </si>
  <si>
    <t xml:space="preserve">Travaux d'Eclairage par la force </t>
  </si>
  <si>
    <t>Houillères</t>
  </si>
  <si>
    <t>Mines de Bethune (S)</t>
  </si>
  <si>
    <t>Mines de Carmaux</t>
  </si>
  <si>
    <t>Mines de Carvin</t>
  </si>
  <si>
    <t>(2 pages datée par ex du samedi 27 décembre 1913)</t>
  </si>
  <si>
    <t>Charbonnages de Puertollano</t>
  </si>
  <si>
    <t>Charbonnages de Tonkin</t>
  </si>
  <si>
    <t>Mines de Courrières</t>
  </si>
  <si>
    <t>Houillères de Dombrowa (R)</t>
  </si>
  <si>
    <t>Mines de Dourges (S)</t>
  </si>
  <si>
    <t>Houillères et ch de fer d'Epinac</t>
  </si>
  <si>
    <t>Mines de la Grand'Combe</t>
  </si>
  <si>
    <t>Houillères d'Ahun (Creuse)</t>
  </si>
  <si>
    <t>1909-10</t>
  </si>
  <si>
    <t xml:space="preserve">Houillères de Berestow-Krinka </t>
  </si>
  <si>
    <t>Houillères de Berestow-Krinka (R)</t>
  </si>
  <si>
    <t>Houillères de la Haute-Loire</t>
  </si>
  <si>
    <t>Houillères de Messeix</t>
  </si>
  <si>
    <t>Houillères de Montrambert et de la Béraudière</t>
  </si>
  <si>
    <t>Houillères de Saint-Etienne</t>
  </si>
  <si>
    <t>Mines de Lens (S)</t>
  </si>
  <si>
    <t>Mines de Ligny-les-Ayre</t>
  </si>
  <si>
    <t>Mines de Marles 30 % (S)</t>
  </si>
  <si>
    <t>Mines de Vicoigne et Noeux (S)</t>
  </si>
  <si>
    <t>Forges et Aciéries</t>
  </si>
  <si>
    <t>Aciéries de France</t>
  </si>
  <si>
    <t>Aciéries de France (F)</t>
  </si>
  <si>
    <t>Aciéries de Sambre-et-Meuse</t>
  </si>
  <si>
    <t>Aciéries Longwy</t>
  </si>
  <si>
    <t>Aciéries Micheville</t>
  </si>
  <si>
    <t>Aciéries de Paris et d'Outreau</t>
  </si>
  <si>
    <t>Anciens Etablissements Cail (Bons de liquidation)</t>
  </si>
  <si>
    <t>Ateliers et Chantiers de Bretagne</t>
  </si>
  <si>
    <t>Ateliers et Chantiers de France</t>
  </si>
  <si>
    <t>Ateliers et Chantiers de Nicolaïeff</t>
  </si>
  <si>
    <t>Etablissements Decauville aîné (Soc. Nouv. Des)</t>
  </si>
  <si>
    <t>Forges d'Alais</t>
  </si>
  <si>
    <t>Forges d'Alais (R)</t>
  </si>
  <si>
    <t>Forges du Nord-Est</t>
  </si>
  <si>
    <t>Forges et Aciéries de Huta-Bankowa</t>
  </si>
  <si>
    <t>Forges et Aciéries de Huta-Bankowa (J)</t>
  </si>
  <si>
    <t>Forges et Aciéries de la Marine et d'Homécourt</t>
  </si>
  <si>
    <t>Forges et Fonderies de Montataire</t>
  </si>
  <si>
    <t>H-F Forges et Aciéries de Denain-Anzin</t>
  </si>
  <si>
    <t>H-F en Russie</t>
  </si>
  <si>
    <t>H-F et Aciéries de Caen</t>
  </si>
  <si>
    <t>H-F, Forges et Aciéries de Pompey</t>
  </si>
  <si>
    <t>Schneider et Cie</t>
  </si>
  <si>
    <t>Métaux</t>
  </si>
  <si>
    <t>Electro-Métallurgie de Dives</t>
  </si>
  <si>
    <t>Métaux (Cie. Frçaise des)</t>
  </si>
  <si>
    <t>Sté métallurgique de Montbard-Aulnoye</t>
  </si>
  <si>
    <t>Sté métallurgique de Montbard-Aulnoye (B)</t>
  </si>
  <si>
    <t xml:space="preserve">Sté. métallurgique de l'Oural-Volga </t>
  </si>
  <si>
    <t>Sté métallurgique de Senelle-Maubeuge</t>
  </si>
  <si>
    <t>Sté. Métallurgique de l'Ariège</t>
  </si>
  <si>
    <t>Tréfileries et laminoires du Havre</t>
  </si>
  <si>
    <t>Union minière et métallurgique de Russie</t>
  </si>
  <si>
    <t>Usines de l'Espérance à Louvroil</t>
  </si>
  <si>
    <t>Usines de l'Espérance à Louvroil (R)</t>
  </si>
  <si>
    <t>Usines Mérallurgiques de la Basse Loire</t>
  </si>
  <si>
    <t>Mines Métalliques</t>
  </si>
  <si>
    <t>Association minière</t>
  </si>
  <si>
    <t>Bou-Thaleb</t>
  </si>
  <si>
    <t>Cie. d'Aguilas</t>
  </si>
  <si>
    <t>Cie. du Boléo</t>
  </si>
  <si>
    <t>Cie. du Boléo (F)</t>
  </si>
  <si>
    <t>Cie. Minière du Congo français</t>
  </si>
  <si>
    <t>Cie. Minière du Congo français (F)</t>
  </si>
  <si>
    <t>Cuivre et Pyrites</t>
  </si>
  <si>
    <t>Escombrera-Bleyberg (Mines et usines d') (I)</t>
  </si>
  <si>
    <t>Graissessac (Cie de Quatre mines réunies de)</t>
  </si>
  <si>
    <t>Guergour (Mines de zinc du)</t>
  </si>
  <si>
    <t>Guergour (F)</t>
  </si>
  <si>
    <t>Kanguet (Sté minière du)</t>
  </si>
  <si>
    <t>Krivoï-Rog (Minerais de fer de)</t>
  </si>
  <si>
    <t>Laurium (Cie fr des mines du Laurium)</t>
  </si>
  <si>
    <t>Laurium (R)</t>
  </si>
  <si>
    <t>part nominatives</t>
  </si>
  <si>
    <t>Le Nickel</t>
  </si>
  <si>
    <t>Malfidano (J)</t>
  </si>
  <si>
    <t>1906-07</t>
  </si>
  <si>
    <t>Mines de Bor (J,P)</t>
  </si>
  <si>
    <t>Mines de Bor</t>
  </si>
  <si>
    <t>Mines de fer de Segré</t>
  </si>
  <si>
    <t>Mines de la Loire</t>
  </si>
  <si>
    <t>Mines de Mokta-el-Hadid</t>
  </si>
  <si>
    <t>Omnium Algérie-Tunisie</t>
  </si>
  <si>
    <t>Penarroya</t>
  </si>
  <si>
    <t>Pontgibaud (Mines et fonderies de)</t>
  </si>
  <si>
    <t>Pyrites de Huelva</t>
  </si>
  <si>
    <t>Saint-Elie (Gisement d'or de)</t>
  </si>
  <si>
    <t>1899-00</t>
  </si>
  <si>
    <t>Sté Fr de Mines de fer</t>
  </si>
  <si>
    <t>Construction Mécanique</t>
  </si>
  <si>
    <t>Ateliers Construct. Electrique N-E.</t>
  </si>
  <si>
    <t>Ateliers Construct. Electrique N-E. (B)</t>
  </si>
  <si>
    <t>Ateliers de Construction du N de la France</t>
  </si>
  <si>
    <t>Ateliers de Construction du N de la France (F)</t>
  </si>
  <si>
    <t>Châtillon,Commetry et Neuves Maisons</t>
  </si>
  <si>
    <t>Cie. Fives Lille</t>
  </si>
  <si>
    <t>Cie. Gle. Construction</t>
  </si>
  <si>
    <t>Société</t>
  </si>
  <si>
    <t>Secteur</t>
  </si>
  <si>
    <t>Chemins de fer</t>
  </si>
  <si>
    <t>Mines métalliques</t>
  </si>
  <si>
    <t>Construction mécanique</t>
  </si>
  <si>
    <t>Construction navale</t>
  </si>
  <si>
    <r>
      <t xml:space="preserve">fin 1913: </t>
    </r>
    <r>
      <rPr>
        <sz val="10"/>
        <rFont val="MS Sans Serif"/>
        <family val="2"/>
      </rPr>
      <t>semaine du 29 décembre au 3 janvier 1914 (Bulletin Hebdomadaire de la Cote Officielle de la CAC de Paris)</t>
    </r>
  </si>
  <si>
    <t>Commetry-Fourchambault-Decazeville</t>
  </si>
  <si>
    <t>Commetry-Fourchambault-Decazeville (J)</t>
  </si>
  <si>
    <t>Construction Levallois-Peret</t>
  </si>
  <si>
    <t>Dyle et Bacalan (sté de travaux)</t>
  </si>
  <si>
    <t>Dyle et Bacalan (sté de travaux) (R)</t>
  </si>
  <si>
    <t>Etabliss. Décauville</t>
  </si>
  <si>
    <t>Grands Travaux de Marseille</t>
  </si>
  <si>
    <t>Grands Travaux en Béton armé</t>
  </si>
  <si>
    <t>Sté. Franco-Belge de Matériel de Ch. Fer</t>
  </si>
  <si>
    <t>Sté.Frçaise Const .Mécanique</t>
  </si>
  <si>
    <t>Tour Eiffel (J)</t>
  </si>
  <si>
    <t>Tour Eiffel (B)</t>
  </si>
  <si>
    <t>Construction Navale</t>
  </si>
  <si>
    <t>Ateliers et Chantiers de la Loire</t>
  </si>
  <si>
    <t>Chantier et atelier de St.Nazaire</t>
  </si>
  <si>
    <t>Chantiers et ateliers de la Gironde</t>
  </si>
  <si>
    <t>Forges et Chantiers de la Méditerranée</t>
  </si>
  <si>
    <t>Navigation</t>
  </si>
  <si>
    <t>Appontement public de Pauillac</t>
  </si>
  <si>
    <t>Bateaux Parisiens</t>
  </si>
  <si>
    <t>Bateaux Parisiens (B)</t>
  </si>
  <si>
    <t>Chargeurs réunis (Cie fr de navigation à vapeur)</t>
  </si>
  <si>
    <t>Chargeurs réunis (F)</t>
  </si>
  <si>
    <t>Cie. Générale de Navigation</t>
  </si>
  <si>
    <t>Cie.Gle.Transatlantique</t>
  </si>
  <si>
    <t>Cie.Gle.Transatlantique (R)</t>
  </si>
  <si>
    <t>Est-Asiatique français</t>
  </si>
  <si>
    <t>Cie Havraise-Peninsulaire de navigation à vapeur</t>
  </si>
  <si>
    <t>Messageries fluviales de Cochinchine</t>
  </si>
  <si>
    <t>Messageries Maritimes</t>
  </si>
  <si>
    <t>Messageries Maritimes (R)</t>
  </si>
  <si>
    <t>Port commercial de Bahia-Blanca</t>
  </si>
  <si>
    <t>Port de Rio-Grande-do-Sul (R)</t>
  </si>
  <si>
    <t>Port du Rosario</t>
  </si>
  <si>
    <t>Port Paris-Austerlitz</t>
  </si>
  <si>
    <t>CV</t>
  </si>
  <si>
    <t>TOTAL</t>
  </si>
  <si>
    <t>TOTAL sans Double Cotation</t>
  </si>
  <si>
    <t>Ports de Tunis, Sousse et Sfax (J)</t>
  </si>
  <si>
    <t>Touage et de Remorquage (Sté. Gén. De)</t>
  </si>
  <si>
    <t>Touage et de Remorquage (Sté. Gén. De) (F)</t>
  </si>
  <si>
    <t>Transport maritime à vapeur (Sté Gén de)</t>
  </si>
  <si>
    <t>Transport Urbain</t>
  </si>
  <si>
    <t>Automobiles de Place cie.frçaise.</t>
  </si>
  <si>
    <t>Automobiles de Place cie.frçaise. (F)</t>
  </si>
  <si>
    <t>Automobiles Mors</t>
  </si>
  <si>
    <t>Automobiles Mors (R)</t>
  </si>
  <si>
    <t>Autos-Fiacres</t>
  </si>
  <si>
    <t>Autos-Fiacres (F)</t>
  </si>
  <si>
    <t>Cie. Gle. de Traction</t>
  </si>
  <si>
    <t>c5. Attaché</t>
  </si>
  <si>
    <t>Cie. Gle. de Traction (actions anciennes)</t>
  </si>
  <si>
    <t>Cie.Gle. Frçaise Trwys</t>
  </si>
  <si>
    <t>Cie.Gle. Frçaise Trwys (Indochine)</t>
  </si>
  <si>
    <t>Cie.Gle. Frçaise Trwys (Indochine)2</t>
  </si>
  <si>
    <t>Cie.Gle.Parisienne de Trwys</t>
  </si>
  <si>
    <t>Cie.Gle.Parisienne de Trwys (R)</t>
  </si>
  <si>
    <t>Cie.Gle.Parisienne de Trwys (J)</t>
  </si>
  <si>
    <t>Métropolitan de Paris</t>
  </si>
  <si>
    <t>Métropolitan de Paris (J)</t>
  </si>
  <si>
    <t>Nord-Sud de Paris (souterrain)</t>
  </si>
  <si>
    <t>Omnibus de Paris</t>
  </si>
  <si>
    <t>Omnibus de Paris (J)</t>
  </si>
  <si>
    <t>Omnium Lyonnais</t>
  </si>
  <si>
    <t>Sté Versaillaise de Tramways électriques et de distribution d'énergie</t>
  </si>
  <si>
    <t>Sté Versaillaise de Tramways électriques et de distribution d'énergie (R)</t>
  </si>
  <si>
    <t>Trws Algériens</t>
  </si>
  <si>
    <t>Trws d'Amiens</t>
  </si>
  <si>
    <t>Trws de l'Est Parisien</t>
  </si>
  <si>
    <t>Trws de l'Est Parisien (R)</t>
  </si>
  <si>
    <t>Trwys électrique et omnibus de Bordeaux</t>
  </si>
  <si>
    <t>Trwys de l'Ouest Parisien</t>
  </si>
  <si>
    <t>Trwys de Paris/Seine</t>
  </si>
  <si>
    <t>Trwys de Paris/Seine (J)</t>
  </si>
  <si>
    <t>Trwys de Roubaix et de Tourcoing</t>
  </si>
  <si>
    <t>Trwys de Rouen</t>
  </si>
  <si>
    <t>Trwys de Rouen (J)</t>
  </si>
  <si>
    <t>Trwys Deux Sevres (R)</t>
  </si>
  <si>
    <t>Trwys Deux Sevres</t>
  </si>
  <si>
    <t>Trwys du Mont-Blanc</t>
  </si>
  <si>
    <t>Trwys du Var et du Gard</t>
  </si>
  <si>
    <t>Trwys electrique d'Angers</t>
  </si>
  <si>
    <t>Trwys électrique d'Oran</t>
  </si>
  <si>
    <t>Trwys Nice et Littoral</t>
  </si>
  <si>
    <t>Trwys Rive Gauche</t>
  </si>
  <si>
    <t>Voitures de Paris</t>
  </si>
  <si>
    <t>Voitures de Paris (J)</t>
  </si>
  <si>
    <t>Voitures pour le service des ch de fer</t>
  </si>
  <si>
    <t>Produits Chimiques</t>
  </si>
  <si>
    <t>Anc. Maison Ternois et Guinon (vidange, engrais)</t>
  </si>
  <si>
    <t>Cie.Ind. des Pétroles</t>
  </si>
  <si>
    <t>Cie. Universelle d'Acétylène et d'Electro-métallurgie</t>
  </si>
  <si>
    <t>Dynamite</t>
  </si>
  <si>
    <t>Dynamite (Sté Gén pour la fabrication de la)</t>
  </si>
  <si>
    <t>Etabliss. Bergougnan (Sté gén des)</t>
  </si>
  <si>
    <t>Incandescence par le Gaz (Système Auer)</t>
  </si>
  <si>
    <t>Etablissement Malétra</t>
  </si>
  <si>
    <t>Matières colorantes et produits chimiques de saint-Denis (Etabliss Poirrier Dalsace)</t>
  </si>
  <si>
    <t>Matières plastiques</t>
  </si>
  <si>
    <t>Pétroles d'Oklahoma</t>
  </si>
  <si>
    <t>Phosphates Dyr</t>
  </si>
  <si>
    <t>Phosphates Gafsa</t>
  </si>
  <si>
    <t>Phosphates Gafsa (B)</t>
  </si>
  <si>
    <t>Phosphates Gafsa (parts entières)</t>
  </si>
  <si>
    <t>Procédés Raoul Pictet</t>
  </si>
  <si>
    <t>Procédés Thomson-Houston</t>
  </si>
  <si>
    <t>Produits chimiques de Saint-Denis</t>
  </si>
  <si>
    <t>Produits chimiques de Saint-Denis (J)</t>
  </si>
  <si>
    <t>Produits chimiques et d'explosifs Fr-Russe</t>
  </si>
  <si>
    <t>Produits chimiques Fr-Russe (R)</t>
  </si>
  <si>
    <t>Richer, Moritz et Cie</t>
  </si>
  <si>
    <t>Salin du Midi (J)</t>
  </si>
  <si>
    <t>Salines de l'Est</t>
  </si>
  <si>
    <t>Sels Gemmes Russie</t>
  </si>
  <si>
    <t>Sels Gemmes Russie (R)</t>
  </si>
  <si>
    <t>St. Gobain, Chauny et Cirey</t>
  </si>
  <si>
    <t>Etablissement Orosdi-Back</t>
  </si>
  <si>
    <t>Stéarinerie Fournier</t>
  </si>
  <si>
    <t>Usines du Rhône</t>
  </si>
  <si>
    <t>Usines du Rhône (R)</t>
  </si>
  <si>
    <t>Matériels et Outillages</t>
  </si>
  <si>
    <t>Cirages français (Sté gén des)</t>
  </si>
  <si>
    <t>Cie continentale pour la Fabrication des Compteurs à Gaz</t>
  </si>
  <si>
    <t>Compteurs et matériels d'usines à gaz</t>
  </si>
  <si>
    <t>La France (Sté pour la construction des machines de récolte)</t>
  </si>
  <si>
    <t>Matériel agricole et industriel</t>
  </si>
  <si>
    <t>Matériel de Ch. Fer (Cie fr de)</t>
  </si>
  <si>
    <t>Matériaux de Construction</t>
  </si>
  <si>
    <t>Ardoisière de l'Anjou</t>
  </si>
  <si>
    <t>Carrières de l'Ouest (Etablissements Barrier)</t>
  </si>
  <si>
    <t>Carrières de l'Ouest (Etablissements Barrier) (F)</t>
  </si>
  <si>
    <t>1901-02</t>
  </si>
  <si>
    <t>Carrières et Scieries de Bourgogne (Fèvre et Cie)</t>
  </si>
  <si>
    <t>Ciments Français et Portland de Boulogne-s-mer</t>
  </si>
  <si>
    <t>Ciments Portland du Boulonnais</t>
  </si>
  <si>
    <t>Ciments Portland artificiels de l'IndoChine</t>
  </si>
  <si>
    <t>Ciments Portland artificiels de l'IndoChine (F)</t>
  </si>
  <si>
    <t>Alimentation</t>
  </si>
  <si>
    <t>Bénédictine de l'Abbaye de Fécamp</t>
  </si>
  <si>
    <t>Brasserie argentine Quilmes</t>
  </si>
  <si>
    <t>février</t>
  </si>
  <si>
    <t>Caves et Producteurs réunis de Roquefort</t>
  </si>
  <si>
    <t>Cie agricole de la Crau et des Marais de Fos</t>
  </si>
  <si>
    <t>Distillerie de l'Indo-Chine (Sté Fr des)</t>
  </si>
  <si>
    <t>Etablissement Duval</t>
  </si>
  <si>
    <t>Eaux  Minérales Bains de Mer</t>
  </si>
  <si>
    <t>Dividendes 1913</t>
  </si>
  <si>
    <t>Div totales 1913</t>
  </si>
  <si>
    <t>Eaux minérales de la Bourboule</t>
  </si>
  <si>
    <t>Eaux minérales d'Evian-les-Bains</t>
  </si>
  <si>
    <t>Eaux de Vals</t>
  </si>
  <si>
    <t>Eaux thermales de Vichy</t>
  </si>
  <si>
    <t>Glacières de Paris</t>
  </si>
  <si>
    <t>Grand Hotel</t>
  </si>
  <si>
    <t>Grande distillerie Cusenier</t>
  </si>
  <si>
    <t xml:space="preserve">Grands Moulins de Corbeil </t>
  </si>
  <si>
    <t>Grands Moulins de Corbeil (R)</t>
  </si>
  <si>
    <t>Grands Moulins de Corbeil (B)</t>
  </si>
  <si>
    <t>Hôtel Continental</t>
  </si>
  <si>
    <t>Laiterie (Sté. Gle. de)</t>
  </si>
  <si>
    <t>Raffineries et Sucrerie Say</t>
  </si>
  <si>
    <t>Raffineries et Sucrerie Say (R)</t>
  </si>
  <si>
    <t>Sucreries Brésiliennes</t>
  </si>
  <si>
    <t>imprimeries et Journaux</t>
  </si>
  <si>
    <t>Agence Havas</t>
  </si>
  <si>
    <t>Annuaire Didot-Bottin</t>
  </si>
  <si>
    <t>Annuaire Didot-Bottin (F)</t>
  </si>
  <si>
    <t>Imprimérie et Librairie administrative des Ch. de Fer</t>
  </si>
  <si>
    <t>Imprimérie et Librairie administrative des Ch. de Fer (R)</t>
  </si>
  <si>
    <t>Imprimerie et Librairie centrale des ch de fer (Imprimeries Chaix)</t>
  </si>
  <si>
    <t>L'Economiste Français (J)</t>
  </si>
  <si>
    <t>Le Figaro</t>
  </si>
  <si>
    <t>Le Temps</t>
  </si>
  <si>
    <t>Le Temps (J)</t>
  </si>
  <si>
    <t>Librairies-imprimeries Réunies</t>
  </si>
  <si>
    <t>Papeteries de l'Ouest</t>
  </si>
  <si>
    <t>Petit Journal</t>
  </si>
  <si>
    <t>Petit Parisien</t>
  </si>
  <si>
    <t>Petit Parisien (B)</t>
  </si>
  <si>
    <t>Magasins</t>
  </si>
  <si>
    <t>Au Printemps</t>
  </si>
  <si>
    <t>Au Printemps (R)</t>
  </si>
  <si>
    <t>Galeries Lafayette</t>
  </si>
  <si>
    <t>Magazins Modernes (Sté fr de)</t>
  </si>
  <si>
    <t>Nouvelles Galéries Réunies</t>
  </si>
  <si>
    <t>Paris-France</t>
  </si>
  <si>
    <t>Etablissement Révillon frères</t>
  </si>
  <si>
    <t>Ville de Saint Denis (Grands magazins à la)</t>
  </si>
  <si>
    <t>Divers</t>
  </si>
  <si>
    <t>Air liquide</t>
  </si>
  <si>
    <t>Air liquide (B)</t>
  </si>
  <si>
    <t>Blanchisserie de Courcelles</t>
  </si>
  <si>
    <t>Bons de l'Exposition 1889</t>
  </si>
  <si>
    <t>Briqueteries de Vaugirard (Sté Centrale des)</t>
  </si>
  <si>
    <t>Celluloïd (Sté industrielle de)</t>
  </si>
  <si>
    <t>Celluloïd (Sté industrielle de) (B)</t>
  </si>
  <si>
    <t>Cie. Forestière Sangha-Oubangui</t>
  </si>
  <si>
    <t>Cie française de l'Afrique Occidentale</t>
  </si>
  <si>
    <t>Chalets de Commodité pour la F et pour l'étranger</t>
  </si>
  <si>
    <t>Chalets de Nécessité</t>
  </si>
  <si>
    <t>Chalets de Nécessité (J)</t>
  </si>
  <si>
    <t>Chaussures "Incroyable"</t>
  </si>
  <si>
    <t>Emeris et Produits à polir (Cie centrale des)</t>
  </si>
  <si>
    <t>Etablissement G. Leroy</t>
  </si>
  <si>
    <t>Etablissement J. Damoy</t>
  </si>
  <si>
    <t>Etablissement J. Voirin</t>
  </si>
  <si>
    <t>Etablissement Pathé frère</t>
  </si>
  <si>
    <t>Etablissement Poulenc Frères</t>
  </si>
  <si>
    <t>Haut-Ogooué (Congo français)</t>
  </si>
  <si>
    <t>Haut-Ogooué (Congo français) (nominative)</t>
  </si>
  <si>
    <t>Haut-Ogooué (Congo français) (B)</t>
  </si>
  <si>
    <t>Jardin Zoologique d'acclimatation</t>
  </si>
  <si>
    <t>c.1attaché</t>
  </si>
  <si>
    <t>Jumelles de Théâtre</t>
  </si>
  <si>
    <t>La Haute Sangha</t>
  </si>
  <si>
    <t>La Haute Sangha (B)</t>
  </si>
  <si>
    <t>La Soie</t>
  </si>
  <si>
    <t>Littoral de la Méditerranée</t>
  </si>
  <si>
    <t>Maison Durst Wild Frères</t>
  </si>
  <si>
    <t>Musée Grévin</t>
  </si>
  <si>
    <t>Musée Grévin (B)</t>
  </si>
  <si>
    <t>L'Oyonnithe</t>
  </si>
  <si>
    <t>Soie artificielle</t>
  </si>
  <si>
    <t>Soie artificielle (F)</t>
  </si>
  <si>
    <t>Soie de Chardonnet (J)</t>
  </si>
  <si>
    <t>Sté Gén des Compteurs de Voitures (Taximètre)</t>
  </si>
  <si>
    <t>Sultanat du Haut-Oubangui</t>
  </si>
  <si>
    <t>Sultanat du Haut-Oubangui (B)</t>
  </si>
  <si>
    <t>Union commerciale indochinoise</t>
  </si>
  <si>
    <t>Union commerciale indochinoise (B)</t>
  </si>
  <si>
    <t>Union photographique industrielle</t>
  </si>
  <si>
    <t>Usine Cliff</t>
  </si>
  <si>
    <t>Wagon-Citernes (Cie inter des)</t>
  </si>
  <si>
    <t>Total</t>
  </si>
  <si>
    <t>Nbre titres</t>
  </si>
  <si>
    <t>Dernier cours</t>
  </si>
  <si>
    <t>CB</t>
  </si>
  <si>
    <t>TYP</t>
  </si>
  <si>
    <t>Double Cotation</t>
  </si>
  <si>
    <t>Assurances &amp; Banques, Sté foncières &amp; Immobilières</t>
  </si>
  <si>
    <t>Nord (vie)</t>
  </si>
  <si>
    <t>CO</t>
  </si>
  <si>
    <t>Soleil Sécurité acc</t>
  </si>
  <si>
    <t>Bque Centrale française</t>
  </si>
  <si>
    <t>Bque Centrale française (P)</t>
  </si>
  <si>
    <t>Crédit Foncier Argentin (P)</t>
  </si>
  <si>
    <t>Crédit Foncier du Brésil et de l'Amérique du Sud (P)</t>
  </si>
  <si>
    <t>Crédit Foncier de l'Uruguay</t>
  </si>
  <si>
    <t>Crédit Mobilier français (P)</t>
  </si>
  <si>
    <t>Foncière du Château d'Eau de Paris</t>
  </si>
  <si>
    <t>Foncière de Hendaye et du Sud-Ouest</t>
  </si>
  <si>
    <t>Foncière Marocaine (Sté)</t>
  </si>
  <si>
    <t>Avenue Malakoff (Sté Ind Com et Imm de l')</t>
  </si>
  <si>
    <t>Dunkerque-Sud (Cie Imm de)</t>
  </si>
  <si>
    <t>Dunkerque-Sud (Cie Imm de) (P)</t>
  </si>
  <si>
    <t>Ch de fer, Tramways, transports auto &amp; divers</t>
  </si>
  <si>
    <t>Andalous (Cie de ch de fer)</t>
  </si>
  <si>
    <t>Bois de boulogne (Cie du ch de fer du)</t>
  </si>
  <si>
    <t>Bois de boulogne (Cie du ch de fer du) (R)</t>
  </si>
  <si>
    <t>Bois de boulogne (Cie du ch de fer du) (Délégations de dividendes)</t>
  </si>
  <si>
    <t>Ch de fer du Doubs</t>
  </si>
  <si>
    <t>Ch de fer de la Manche</t>
  </si>
  <si>
    <t>81 Banques</t>
  </si>
  <si>
    <t>83 Assurances</t>
  </si>
  <si>
    <t>84 Assurance vie</t>
  </si>
  <si>
    <t>86 Stés immobilières</t>
  </si>
  <si>
    <t>73 Gaz</t>
  </si>
  <si>
    <t>74 Eaux</t>
  </si>
  <si>
    <t>34 Textiles</t>
  </si>
  <si>
    <t>18 Métaux</t>
  </si>
  <si>
    <t>18 Forges et Aciéries</t>
  </si>
  <si>
    <t>04 Mines Métalliques</t>
  </si>
  <si>
    <t>Médias et photographie</t>
  </si>
  <si>
    <t>72 Electricité</t>
  </si>
  <si>
    <t>Ch de fer &amp; tramways elec des Basses-Pyrénées &amp; Pays Basques (R)</t>
  </si>
  <si>
    <t>Piée-Athènes-Péloponèse (Che de fer)</t>
  </si>
  <si>
    <t>Tramways Brest (Electriques)</t>
  </si>
  <si>
    <t>Tramways Central Electrique du Nord</t>
  </si>
  <si>
    <t>Tramways Central Electrique du Nord (P)</t>
  </si>
  <si>
    <t>Tramways Dinard à Saint-Briac &amp; Extensions (Sté du)</t>
  </si>
  <si>
    <t>Tramways Douai (Electriques)</t>
  </si>
  <si>
    <t>Tramways Electriques et de ch de fer (Sté fr de)</t>
  </si>
  <si>
    <t>Tramways Electriques Lille-Roubaix-Tourcoing</t>
  </si>
  <si>
    <t>? CO ?</t>
  </si>
  <si>
    <t>Tramways Electriques de Limoges</t>
  </si>
  <si>
    <t>Tramways Electriques de Rosario (Cie Gle des)</t>
  </si>
  <si>
    <t>Tramways Electriques de Rosario (Cie Gle des) (dividendes)</t>
  </si>
  <si>
    <t>Tramways Tours</t>
  </si>
  <si>
    <t>Union des Tramways (R)</t>
  </si>
  <si>
    <t xml:space="preserve">Union des Tramways </t>
  </si>
  <si>
    <t>Automobiles de Livraison (Cie Gle des)</t>
  </si>
  <si>
    <t>Automobiles Météor (Cie Gle des Services)</t>
  </si>
  <si>
    <t>Automobiles Paris-Taxis</t>
  </si>
  <si>
    <t>Automobiles Postales (Cie Gle des)</t>
  </si>
  <si>
    <t>Chargeurs Français (Plisson et Cie)</t>
  </si>
  <si>
    <t>Messageries Fluviales du Congo</t>
  </si>
  <si>
    <t>Messageries Fluviales du Congo (P)</t>
  </si>
  <si>
    <t>Messageries Françaises de Madagascar</t>
  </si>
  <si>
    <t>Eaux de Calais</t>
  </si>
  <si>
    <t>Eaux de Calais (J)</t>
  </si>
  <si>
    <t>Eaux de Pougues (Minérales)</t>
  </si>
  <si>
    <t>Bagnoles-de-l'Orne (Etablissement Thermal de)</t>
  </si>
  <si>
    <t>Appareillage Electrique Grivolas</t>
  </si>
  <si>
    <t>Bec Auer pour l'Europe du Nord</t>
  </si>
  <si>
    <t>Biterroise de Force et Lumière (Sté)</t>
  </si>
  <si>
    <t>Eaux, Eclairage, Electricité, Forces motrices, G+A81az</t>
  </si>
  <si>
    <t>Blériot (Sté Anonyme des Etab L.)</t>
  </si>
  <si>
    <t>Centre Electrique (Le)</t>
  </si>
  <si>
    <t>Chaleur et Lumière (Brevets Clamond et Kern) (Sté fr de)</t>
  </si>
  <si>
    <t>Eclairage Electrique de Bordeaux et du Midi (Sté d')</t>
  </si>
  <si>
    <t>*Electricité (Cie Intern d')</t>
  </si>
  <si>
    <t>Electricité Limoges (R)</t>
  </si>
  <si>
    <t>Forces Motrices et Eclairage de ville de Grenoble</t>
  </si>
  <si>
    <t>Locations Electriques (Cie de)</t>
  </si>
  <si>
    <t>Nilmelior (Sté d'Electricité)</t>
  </si>
  <si>
    <t>Paz et Silva (Etab)</t>
  </si>
  <si>
    <t>Roubaisienne d'Eclairage par le Gaz et l'Electricité</t>
  </si>
  <si>
    <t>Gaz de Beyrouth (Sté anonyme ottomane)</t>
  </si>
  <si>
    <t>Gaz Franco-Belge</t>
  </si>
  <si>
    <t>Gaz de Rosario</t>
  </si>
  <si>
    <t>Ind Textiles, Soies artificielles, teintureries</t>
  </si>
  <si>
    <t>Caudresienne (La) (Blanchiments, teintures et apprêts)</t>
  </si>
  <si>
    <t>Cliff (Sté pour l'exploit de l'usine)</t>
  </si>
  <si>
    <t>Ind Textile (Sté fr pour le dev de l')</t>
  </si>
  <si>
    <t>Kostroma (Manufacture de Lin et de Coton) (R)</t>
  </si>
  <si>
    <t xml:space="preserve">Lecomte et Deprès </t>
  </si>
  <si>
    <t>Poullier-Longhaye, Filature</t>
  </si>
  <si>
    <t>Soie Artificielle (La)</t>
  </si>
  <si>
    <t>Soie Artificielle (La) (P)</t>
  </si>
  <si>
    <t>Soie Artificielle d'Izieux (La) (B)</t>
  </si>
  <si>
    <t>Soie Artificielle de Chardonnais (Hongroise) (La) (L)</t>
  </si>
  <si>
    <t>Soie Artificielle de Tubize (Fabrique de) (R)</t>
  </si>
  <si>
    <t>Soie Artificielle de Tubize (Fabrique de)</t>
  </si>
  <si>
    <t>Thizy (Sté de Teinturerie) (J)</t>
  </si>
  <si>
    <t>Automobiles &amp; Cycles</t>
  </si>
  <si>
    <t>Automobiles Brasier</t>
  </si>
  <si>
    <t>Automobiles Brasier (P)</t>
  </si>
  <si>
    <t>Automobiles Chenard &amp; Walker</t>
  </si>
  <si>
    <t>Automobiles et Cycles Peugeot</t>
  </si>
  <si>
    <t>Automobiles Schneider &amp; Cie</t>
  </si>
  <si>
    <t>Automobiles Vinot et Deguingand</t>
  </si>
  <si>
    <t>Garage Krieger &amp; Brasier (L)</t>
  </si>
  <si>
    <t>Mestre &amp; Blatgé (R)</t>
  </si>
  <si>
    <t>Mestre &amp; Blatgé</t>
  </si>
  <si>
    <t>Million-Guiet</t>
  </si>
  <si>
    <t>Métallurgie, Constructions mécaniques</t>
  </si>
  <si>
    <t>Sté nlle du Café de Bordeaux</t>
  </si>
  <si>
    <t>Sté nlle du Café de Bordeaux F</t>
  </si>
  <si>
    <t>Docks maritime de Bordeaux</t>
  </si>
  <si>
    <t>Sté minière d'Agregera</t>
  </si>
  <si>
    <t>Tekkah</t>
  </si>
  <si>
    <t>Tekkah F</t>
  </si>
  <si>
    <t>Sté de la Forêt du Flammand</t>
  </si>
  <si>
    <t>Palais de l'Alimentation</t>
  </si>
  <si>
    <t>L'Epargne</t>
  </si>
  <si>
    <t>Sté bordelaise de conserves et de produits alim</t>
  </si>
  <si>
    <t>Sté gle des vins de Bordeaux</t>
  </si>
  <si>
    <t>Anc Etab Peyrissac et Cie</t>
  </si>
  <si>
    <t>Cie bordelaise des comptoirs africains</t>
  </si>
  <si>
    <t>La Tannerie Bordelaise</t>
  </si>
  <si>
    <t>La Tannerie Bordelaise F</t>
  </si>
  <si>
    <t>Etablissement Salagna</t>
  </si>
  <si>
    <t>Chaléassière</t>
  </si>
  <si>
    <t>Soc Electro-Chimique du Giffre</t>
  </si>
  <si>
    <t>Antimoine de Rochetrejoux</t>
  </si>
  <si>
    <t>Antimoine de Rochetrejoux (B)</t>
  </si>
  <si>
    <t>Aciéries du Chili (H-F Forges)</t>
  </si>
  <si>
    <t>Affinage de Métaux (Sté d')</t>
  </si>
  <si>
    <t>Arbel (Etab)</t>
  </si>
  <si>
    <t>Ateliers Burton</t>
  </si>
  <si>
    <t>Ballot</t>
  </si>
  <si>
    <t>Bi-métal (Cie fr du)</t>
  </si>
  <si>
    <t>Bocuze &amp; Cie</t>
  </si>
  <si>
    <t>Bouhey</t>
  </si>
  <si>
    <t>Brissonneau &amp; Lotz</t>
  </si>
  <si>
    <t>Carel Aîné, Fouché &amp; Cie</t>
  </si>
  <si>
    <t>*Constantinowska (Tôleries de)</t>
  </si>
  <si>
    <t>Constinsouza</t>
  </si>
  <si>
    <t>Cothias</t>
  </si>
  <si>
    <t>De Dietrich et Cie</t>
  </si>
  <si>
    <t>Egrot</t>
  </si>
  <si>
    <t>Freins Lipkowski (Sté Gle des)</t>
  </si>
  <si>
    <t>* Haut-Volga (Sté de matériel de ch de fer du)</t>
  </si>
  <si>
    <t>* Haut-Volga (Sté de matériel de ch de fer du) (R)</t>
  </si>
  <si>
    <t>Hotchkiss et Cie</t>
  </si>
  <si>
    <t>Kama (Forges et Aciéries de la) (P)</t>
  </si>
  <si>
    <t>Keller-Leleux</t>
  </si>
  <si>
    <t>Lorraine Ind</t>
  </si>
  <si>
    <t>Métallurgique du Périgord</t>
  </si>
  <si>
    <t>Moteurs à Gaz et d'Ind mécanique (Sté de)</t>
  </si>
  <si>
    <t>Moteurs Gnôme (Sté des) (J)</t>
  </si>
  <si>
    <t>Nicolaieff (Sté des Ateliers et Chantiers de) (P)</t>
  </si>
  <si>
    <t>Platine (Cie Ind du)</t>
  </si>
  <si>
    <t>Providence Russe (R)</t>
  </si>
  <si>
    <t>Saut-du-Tarn (H-F, Forges et Aciéries du)</t>
  </si>
  <si>
    <t>Schwartz et Meurer et Bergeotte Réunis</t>
  </si>
  <si>
    <t>Stigler (Sté fr)</t>
  </si>
  <si>
    <t>Trust Métallurgique Belge-Français</t>
  </si>
  <si>
    <t>Trust Métallurgique Belge-Français (dividende)</t>
  </si>
  <si>
    <t>Tubes à Louvroil (Sté fr pour la fabrication  des)</t>
  </si>
  <si>
    <t>Usines franco-russes (anc etab Baird)</t>
  </si>
  <si>
    <t>Usines Motobloc</t>
  </si>
  <si>
    <t>Vlasstelitza</t>
  </si>
  <si>
    <t>Engrenages Citroën (R)</t>
  </si>
  <si>
    <t>Mines de Charbon</t>
  </si>
  <si>
    <t xml:space="preserve">Albi (Mines d') </t>
  </si>
  <si>
    <t>Albi (Mines d') (P)</t>
  </si>
  <si>
    <t xml:space="preserve">Anthracite russe </t>
  </si>
  <si>
    <t>Blanzy (mines de houille de)</t>
  </si>
  <si>
    <t>Bruay (mines de)</t>
  </si>
  <si>
    <t>Charbonnages (Cie Gle de)</t>
  </si>
  <si>
    <t>Charbonnages (Cie Gle de) (R)</t>
  </si>
  <si>
    <t>* Charbonnages Belges</t>
  </si>
  <si>
    <t>Clarence (Cie des Mines de Houille de)</t>
  </si>
  <si>
    <t>Czeladz (Sté anonyme des mines de)</t>
  </si>
  <si>
    <t>Galicienne de mines</t>
  </si>
  <si>
    <t>Mines de Houille &amp; Fer de la Russie Méridionale</t>
  </si>
  <si>
    <t>Nord d'Alais (Sté houillère du)</t>
  </si>
  <si>
    <t>Nord d'Alais (Sté houillère du) (R)</t>
  </si>
  <si>
    <t>Oklaoma (Charbonnages de l')</t>
  </si>
  <si>
    <t>Pobedenko (Charbonnages de)</t>
  </si>
  <si>
    <t>Pobedenko (Charbonnages de) (P)</t>
  </si>
  <si>
    <t>Mines de Cuivre</t>
  </si>
  <si>
    <t>Campanario (Sté des mines de cuivre de)</t>
  </si>
  <si>
    <t>Campanario (Sté des mines de cuivre de) (P)</t>
  </si>
  <si>
    <t>Catemou (Sté des mines de cuivre de)</t>
  </si>
  <si>
    <t>Catemou (Sté des mines de cuivre de) (R)</t>
  </si>
  <si>
    <t>Caucase (Sté Ind et Métallurgique du)</t>
  </si>
  <si>
    <t>Chanaral (Chili) (Mines et Usines de Cuivre de)</t>
  </si>
  <si>
    <t>Ferrol (Mines de cuivre du)</t>
  </si>
  <si>
    <t>Ferrol (Mines de cuivre du) (P)</t>
  </si>
  <si>
    <t>Naltagua (Chili) (Sté des Mines de Cuivre de)</t>
  </si>
  <si>
    <t>San Platon (Huelva) (Cie)</t>
  </si>
  <si>
    <t>San Platon (Huelva) (Cie) (P)</t>
  </si>
  <si>
    <t>Mines de Fer, Plomb, Zinc</t>
  </si>
  <si>
    <t>Aïn-Arko (Mines de Zinc d') (J)</t>
  </si>
  <si>
    <t>Aïn-Arko (Mines de Zinc d') (P)</t>
  </si>
  <si>
    <t>Almagrera (Sté minière d')</t>
  </si>
  <si>
    <t>Balia-Karaïdin (Sté ottomane des Mines de)</t>
  </si>
  <si>
    <t>Cevennes (Sté métallurgique et minière des)</t>
  </si>
  <si>
    <t>Djebel-Djerissa (Sté du)</t>
  </si>
  <si>
    <t>Djebel-Djerissa (Sté du) (P)</t>
  </si>
  <si>
    <t>Djebel-Ressas (Sté des Mines du)</t>
  </si>
  <si>
    <t>Djebel-Ressas (Sté des Mines du) (P)</t>
  </si>
  <si>
    <t>Djendli (Cie minière du)</t>
  </si>
  <si>
    <t>Doubovaia-Balka (Mines de la)</t>
  </si>
  <si>
    <t>Fermière en Russie (Cie)</t>
  </si>
  <si>
    <t>Fermière en Russie (Cie) (J)</t>
  </si>
  <si>
    <t>Franco-Africaine (Sté minière)</t>
  </si>
  <si>
    <t>Franco-Africaine (Sté minière) (P)</t>
  </si>
  <si>
    <t>Guelma (Sté des Mines de)</t>
  </si>
  <si>
    <t>Kassandra (Sté ottomane des Mines de) (R)</t>
  </si>
  <si>
    <t>Kassandra (Sté ottomane des Mines de) (J)</t>
  </si>
  <si>
    <t xml:space="preserve">Kassandra (Sté ottomane des Mines de) </t>
  </si>
  <si>
    <t>Kef-Chambi (Sté des Mines du)</t>
  </si>
  <si>
    <t>Kef-Chambi (Sté des Mines du) (P)</t>
  </si>
  <si>
    <t>Larrath (Cie des mines de fer de)</t>
  </si>
  <si>
    <t>Mines de fer du Var</t>
  </si>
  <si>
    <t>Ouasta et de Mesloula (Cie des mines d') (J)</t>
  </si>
  <si>
    <t>Ouasta et de Mesloula (Cie des mines d') (P)</t>
  </si>
  <si>
    <t>Quercy (Sté Minière et Métallurgique de)</t>
  </si>
  <si>
    <t>Quercy (Sté Minière et Métallurgique de) (P)</t>
  </si>
  <si>
    <t>Rouina (Algérie) (Fer)</t>
  </si>
  <si>
    <t>Sidi-Bou-Aouane</t>
  </si>
  <si>
    <t>*Vieille Montagne (Zinc de la)</t>
  </si>
  <si>
    <t>Villemagne (Sté minière et Métallurgique de)</t>
  </si>
  <si>
    <t>Mines d'argent, diamants, or</t>
  </si>
  <si>
    <t>Bellière (Sté des Mines de la)</t>
  </si>
  <si>
    <t>Bellière (Sté des Mines de la) (P)</t>
  </si>
  <si>
    <t>Bonnac (Mines d'or de) (L)</t>
  </si>
  <si>
    <t>Chatelêt (Creuse) (Mines d'or du)</t>
  </si>
  <si>
    <t>Chatelêt (Creuse) (Mines d'or du) (R)</t>
  </si>
  <si>
    <t>Exploitations minières en Serbie (Sté d')</t>
  </si>
  <si>
    <t>Guinée (Cie minière de)</t>
  </si>
  <si>
    <t>Guinée (Cie minière de) (P)</t>
  </si>
  <si>
    <t>La Lucette (Sté des mines de)</t>
  </si>
  <si>
    <t>Ouest Africain (Cie de l')</t>
  </si>
  <si>
    <t>Ouest Africain (Cie de l') (P)</t>
  </si>
  <si>
    <t>Siguiri (Cie des mines de)</t>
  </si>
  <si>
    <t>Siguiri (Cie des mines de) (P)</t>
  </si>
  <si>
    <t>Saint-Elie</t>
  </si>
  <si>
    <t>Occidentale de Madagascar (Cie)</t>
  </si>
  <si>
    <t>Occidentale de Madagascar (Cie) (P)</t>
  </si>
  <si>
    <t>Ticapampa Silver Mining Cy Ld (Anglo-French)</t>
  </si>
  <si>
    <t>Zancudo (Cie unifiée de)</t>
  </si>
  <si>
    <t>Mines diverses, carrières, trusts miniers</t>
  </si>
  <si>
    <t>Assurances et banques</t>
  </si>
  <si>
    <t>La Flandre</t>
  </si>
  <si>
    <t>Union Générale du Nord (incendie)</t>
  </si>
  <si>
    <t>Agence financière (D. Raquet et Cie)</t>
  </si>
  <si>
    <t>Banque du Nord et du Pas-de-Calais (Verley-Decroix et Cie)</t>
  </si>
  <si>
    <t>Banque régionale du Nord</t>
  </si>
  <si>
    <t>Crédit Commercial de Saint-Pol</t>
  </si>
  <si>
    <t>Crédit foncier du Nord en Argentine</t>
  </si>
  <si>
    <t>Crédit du Nord</t>
  </si>
  <si>
    <t>Henri Devilder et Cie</t>
  </si>
  <si>
    <t>Eaux-Transports</t>
  </si>
  <si>
    <t>Eaux de Dunkerque</t>
  </si>
  <si>
    <t>Eaux d'Eu, du Tréport et de Mers</t>
  </si>
  <si>
    <t>Cie des Bateaux à vapeurs du Nord</t>
  </si>
  <si>
    <t>E. Rousseau et Cie (Anc Maison Brouta)</t>
  </si>
  <si>
    <t>Ch de fer et Carrières d'Estrée-Blanche</t>
  </si>
  <si>
    <t>Ch de fer départementaux de l'Aisne</t>
  </si>
  <si>
    <t>Ch de fer économique du Nord</t>
  </si>
  <si>
    <t>Tramways électrique de Lille et de sa banlieue</t>
  </si>
  <si>
    <t>Tramways électrique de Boulogne-sur-mer</t>
  </si>
  <si>
    <t>Gaz-Electricité</t>
  </si>
  <si>
    <t>Bourse</t>
  </si>
  <si>
    <t>Secteur officiel de la Cote</t>
  </si>
  <si>
    <t>Gaz de Berck-sur-mer</t>
  </si>
  <si>
    <t>Gaz de Wazemmes (Em. Delebecque et Cie)</t>
  </si>
  <si>
    <t>Cie Elec du Nord</t>
  </si>
  <si>
    <t>La Départementale électrique</t>
  </si>
  <si>
    <t xml:space="preserve">Sté Artésienne de Force et Lumière </t>
  </si>
  <si>
    <t>Sté Béthunoise d'Eclairage et d'Energie</t>
  </si>
  <si>
    <t>Sté Lilloise d'éclairage électrique</t>
  </si>
  <si>
    <t>Stés diverses</t>
  </si>
  <si>
    <t>Anciens établissements Dussaux et Cie</t>
  </si>
  <si>
    <t>Amidonnerie et Rizerie de France</t>
  </si>
  <si>
    <t>Sté anonyme de Lille-Bonnières et Colombes</t>
  </si>
  <si>
    <t>Sté fr des Karpathes</t>
  </si>
  <si>
    <t>"L'Express"</t>
  </si>
  <si>
    <t>Malteries Franco-Belges</t>
  </si>
  <si>
    <t>Ciments Portland artificiels d'Origny-Sainte-Benoite</t>
  </si>
  <si>
    <t>Ciments et Chaux Hydrauliques du Nord</t>
  </si>
  <si>
    <t>Ciments français et Portland de Boulogne et Desvres</t>
  </si>
  <si>
    <t>Ciments de Dannes</t>
  </si>
  <si>
    <t>La Desvroise (SA des ciments portland)</t>
  </si>
  <si>
    <t>Docks et Entrepôts de Cambrai</t>
  </si>
  <si>
    <t>Grands Magazins de la rue de Rennes</t>
  </si>
  <si>
    <t>Transports et Manutentions Automatiques</t>
  </si>
  <si>
    <t>Sté imm d'Armentières</t>
  </si>
  <si>
    <t>Sté gle du Touquet-Paris-Plage</t>
  </si>
  <si>
    <t>Brasserie moderne de Carvin-Epinoy</t>
  </si>
  <si>
    <t>Coopérative "l'Etoile"</t>
  </si>
  <si>
    <t>Gde Brasserie Coopérative Villars</t>
  </si>
  <si>
    <t>Comptoirs Eco du Pas-de-Calais</t>
  </si>
  <si>
    <t>Etablissements Wibault (SA des)</t>
  </si>
  <si>
    <t>Laiteries du Nord de la France</t>
  </si>
  <si>
    <t>Margarinerie de Béthune</t>
  </si>
  <si>
    <t>Nouvelles Epiceries du Nord</t>
  </si>
  <si>
    <t>Sté Textile "la Czenstochovienne"</t>
  </si>
  <si>
    <t>Sté des Manufactures de Jute d'Odessa</t>
  </si>
  <si>
    <t>Etablissements Gratry</t>
  </si>
  <si>
    <t>Etablissements Poullier-Longhaye (SA des)</t>
  </si>
  <si>
    <t>Impressions et Tissus du Nord (SA des)</t>
  </si>
  <si>
    <t>Industries textiles (Allart, Rousseau, et Cie)</t>
  </si>
  <si>
    <t>Manufactures de Faïences et porcelaines de Saint-Amand</t>
  </si>
  <si>
    <t>Cies réunies des Glaces et verres spéciaux du Nord de la F</t>
  </si>
  <si>
    <t>Verreries et Manufactures de Glace d'Aniche</t>
  </si>
  <si>
    <t>Fonderies et Emailleries Dupont</t>
  </si>
  <si>
    <t>Etablissements Vital-Evrard</t>
  </si>
  <si>
    <t>Sté des Carrières d'Olloy</t>
  </si>
  <si>
    <t>Sté des mines du Blaymard</t>
  </si>
  <si>
    <t>Sté nouvelle des Mines de la Lucette</t>
  </si>
  <si>
    <t>Mines de la Haute-Deûle (SA des)</t>
  </si>
  <si>
    <t>Usines métallurgiques</t>
  </si>
  <si>
    <t>Aciéries de Blanc-Misseron (SA des)</t>
  </si>
  <si>
    <t>Aciéries de France (SA des)</t>
  </si>
  <si>
    <t>Aciéries de Longwy (Sté des)</t>
  </si>
  <si>
    <t>Aciéries de l'Union (Sté fr des)</t>
  </si>
  <si>
    <t>Ateliers Burton (SA des)</t>
  </si>
  <si>
    <t>Ateliers et Chantiers de France (Sté des)</t>
  </si>
  <si>
    <t>Ateliers de Construction du Nord de la F</t>
  </si>
  <si>
    <t>Aubrives et Villerupt (Sté métallurgique d')</t>
  </si>
  <si>
    <t>Biache-Saint-Vaast (Fonderies et Laminoirs de)</t>
  </si>
  <si>
    <t>Denain et d'Anzin (H-F, Forges et Aciéries de)</t>
  </si>
  <si>
    <t>Escaut (Sté métallurgique de l')</t>
  </si>
  <si>
    <t>Etablissements Arbel (Forges de Douai, Forges de Couzon)</t>
  </si>
  <si>
    <t>Etablissements Monrocher et Cie</t>
  </si>
  <si>
    <t>Espérance (Usines de l')</t>
  </si>
  <si>
    <t>Fabrique de fer à Maubeuge</t>
  </si>
  <si>
    <t>Cie de Fives-Lille</t>
  </si>
  <si>
    <t>Forges et Aciéries du Nord et de l'Est</t>
  </si>
  <si>
    <t>div</t>
  </si>
  <si>
    <t>Forges et Usines du Nord</t>
  </si>
  <si>
    <t>Lorraine Ind (Sté)</t>
  </si>
  <si>
    <t>Saint-Amand (Forges et Laminoirs de)</t>
  </si>
  <si>
    <t>Saint-Sauveur-Arras (SA de)</t>
  </si>
  <si>
    <t>Sambre (H-F et Laminoirs de la)</t>
  </si>
  <si>
    <t>Senelle-Maubeuge (Sté métallugique de)</t>
  </si>
  <si>
    <t>Thiant (Boulonnerie et Ferronnerie de)</t>
  </si>
  <si>
    <t>Tôlerie de Louvroil (Anc Etab Dumont et Cie)</t>
  </si>
  <si>
    <t>Tubes à Louvroil (Sté fr pour la fabrication des)</t>
  </si>
  <si>
    <t>Tubes de Valenciennes (SA des)</t>
  </si>
  <si>
    <t>Usines des Quatre Fils Aymon</t>
  </si>
  <si>
    <t>Villerupt-Laval-Dieu (H-F et Forges de)</t>
  </si>
  <si>
    <t>Vireux-Molhain (Forges de)</t>
  </si>
  <si>
    <t>Mines de houille</t>
  </si>
  <si>
    <t>Albi</t>
  </si>
  <si>
    <t>Aniche</t>
  </si>
  <si>
    <t>Anzin</t>
  </si>
  <si>
    <t>Béthune (Bully-Grenay)</t>
  </si>
  <si>
    <t>Blanzy</t>
  </si>
  <si>
    <t>Bruay</t>
  </si>
  <si>
    <t>Carvin</t>
  </si>
  <si>
    <t>Charbonnages du Nord du Pas-de-Calais</t>
  </si>
  <si>
    <t>Clarence</t>
  </si>
  <si>
    <t>Courrières</t>
  </si>
  <si>
    <t>Crespin-Nord</t>
  </si>
  <si>
    <t>Douchy</t>
  </si>
  <si>
    <t>Dourges</t>
  </si>
  <si>
    <t>Drocourt</t>
  </si>
  <si>
    <t>Epinac</t>
  </si>
  <si>
    <t>Escarpelle</t>
  </si>
  <si>
    <t>Ferfay-Cauchy</t>
  </si>
  <si>
    <t>Flines-les-Raches</t>
  </si>
  <si>
    <t>Gouy-Servins</t>
  </si>
  <si>
    <t>Lens</t>
  </si>
  <si>
    <t>Liévin</t>
  </si>
  <si>
    <t>Ligny-les-Aire</t>
  </si>
  <si>
    <t>Marles 70 %</t>
  </si>
  <si>
    <t>Marles 30 %</t>
  </si>
  <si>
    <t>Meurchin</t>
  </si>
  <si>
    <t>Nord d'Alais</t>
  </si>
  <si>
    <t>Ostricourt</t>
  </si>
  <si>
    <t>Thivencelles</t>
  </si>
  <si>
    <t>Vendin-lez-Béthune</t>
  </si>
  <si>
    <t>Vicoigne et Noeux</t>
  </si>
  <si>
    <t>CO+CV</t>
  </si>
  <si>
    <t>Crédit foncier du Nord en Argentine (F)</t>
  </si>
  <si>
    <t>admis à la cote sans jamais avoir été coté</t>
  </si>
  <si>
    <t>La Départementale électrique (R)</t>
  </si>
  <si>
    <t>Amidonnerie et Rizerie de France (R)</t>
  </si>
  <si>
    <t>Sté anonyme de Lille-Bonnières et Colombes (R)</t>
  </si>
  <si>
    <t>Sté fr des Karpathes (F)</t>
  </si>
  <si>
    <t>Ciments Portland artificiels d'Origny-Sainte-Benoite (F)</t>
  </si>
  <si>
    <t>Grands Magazins de la rue de Rennes (R)</t>
  </si>
  <si>
    <t>Comptoirs Eco du Pas-de-Calais (R)</t>
  </si>
  <si>
    <t>Sté Textile "la Czenstochovienne" (F)</t>
  </si>
  <si>
    <t>Sté des Manufactures de Jute d'Odessa F</t>
  </si>
  <si>
    <t>Etablissements Poullier-Longhaye (SA des) B</t>
  </si>
  <si>
    <t>Albi F</t>
  </si>
  <si>
    <t>en denier, sols, …</t>
  </si>
  <si>
    <t>Baignot de Dax</t>
  </si>
  <si>
    <t>Comptoirs des Salines et Thermes Salins de Briscous-Bairritz</t>
  </si>
  <si>
    <t>Stés cotés uniquement à Bordeaux</t>
  </si>
  <si>
    <t>Cie Nouvelle d'éclairage et de chauffage par le gaz</t>
  </si>
  <si>
    <t>Cie Nouvelle d'éclairage et de chauffage par le gaz (J)</t>
  </si>
  <si>
    <t>Cie Nouvelle d'éclairage et de chauffage par le gaz (F)</t>
  </si>
  <si>
    <t>Sté d'éclairage élec de Bordeaux et du Midi</t>
  </si>
  <si>
    <t>Cie d'électricité du Sénégal</t>
  </si>
  <si>
    <t>Sté Intercommunale d'Eclairage</t>
  </si>
  <si>
    <t>Exercice préc</t>
  </si>
  <si>
    <t>Sté Bordelaise de Crédit</t>
  </si>
  <si>
    <t>Banque de Bordeaux</t>
  </si>
  <si>
    <t>Banque de Bordeaux (B)</t>
  </si>
  <si>
    <t>Tramway elec et omnibus de Bordeaux</t>
  </si>
  <si>
    <t>Tramway de Bordeaux-Bouscat-Vigean</t>
  </si>
  <si>
    <t>Sté Imm du Mouileau et des Pêcheries de l'Océan</t>
  </si>
  <si>
    <t>Sté bordelaise  des habitations à bon marché</t>
  </si>
  <si>
    <t>Casinos de Royan</t>
  </si>
  <si>
    <t>Algérie-Tunisie (Mines d') Omnium (P)</t>
  </si>
  <si>
    <t>Borralha (Mines de)</t>
  </si>
  <si>
    <t>Chaux Ind (La)</t>
  </si>
  <si>
    <t>Etains et Wolfram de Portugal (Sté des)</t>
  </si>
  <si>
    <t>Franco-Brésilienne (Sté minière et Ind) (J)</t>
  </si>
  <si>
    <t>Franco-Brésilienne (Sté minière et Ind) (P)</t>
  </si>
  <si>
    <t>Guelendjick (Ciments de)</t>
  </si>
  <si>
    <t>Guelendjick (Ciments de) (P)</t>
  </si>
  <si>
    <t>Kinta (Etains de) (J)</t>
  </si>
  <si>
    <t>Kinta (Etains de) (P)</t>
  </si>
  <si>
    <t>Méria (Sté des mines de)</t>
  </si>
  <si>
    <t>Mines et Minerais</t>
  </si>
  <si>
    <t>Mines et de produits chimiques</t>
  </si>
  <si>
    <t>Omnium franco-belge (L)</t>
  </si>
  <si>
    <t>Phosphates Tunisiens (Sté des)</t>
  </si>
  <si>
    <t>Platrières Réunies du Bassin de Paris</t>
  </si>
  <si>
    <t>Redevances minières et de participation (Sté de)</t>
  </si>
  <si>
    <t>Sestao (Ciments Portland de)</t>
  </si>
  <si>
    <t>Talcs de Luzenac (Sté An des)</t>
  </si>
  <si>
    <t>Journaux, Librairie, Papeterie, Publicité</t>
  </si>
  <si>
    <t>l</t>
  </si>
  <si>
    <t>Affiches Gaillard</t>
  </si>
  <si>
    <t>Annales Politiques et Littéraires</t>
  </si>
  <si>
    <t>Cote de la Bourse et de la Banque (P)</t>
  </si>
  <si>
    <t>Editions Littéraires et Artisitiques (Librairie Ollendorff)</t>
  </si>
  <si>
    <t>Générale Publicité (La)</t>
  </si>
  <si>
    <t>Nerson Aîné</t>
  </si>
  <si>
    <t>Papeterie du Limousin (Sté Gle des)</t>
  </si>
  <si>
    <t>Petit Marseillais "Samat et Cie" (Sté du)</t>
  </si>
  <si>
    <t>Valeurs Coloniales, Caoutchouc</t>
  </si>
  <si>
    <t>Afrique et Congo</t>
  </si>
  <si>
    <t>*Agricole du Nil (Cie)</t>
  </si>
  <si>
    <t>Extrême-Orient (Cie de Commerce et de Navigation d')</t>
  </si>
  <si>
    <t>Haut-Congo (Cie fr de)</t>
  </si>
  <si>
    <t>Haut-Congo (Cie fr de) (P)</t>
  </si>
  <si>
    <t>Kong (Cie fr de) (Soudan fr)</t>
  </si>
  <si>
    <t>Pointe-à-Pitre (Sté Ind et Agr de la)</t>
  </si>
  <si>
    <t>Pointe-à-Pitre (Sté Ind et Agr de la) (P)</t>
  </si>
  <si>
    <t>Caoutchouc (Sté fin des)</t>
  </si>
  <si>
    <t>Padang (Cie des caoutchouc de)</t>
  </si>
  <si>
    <t>Bognier &amp; Burnet</t>
  </si>
  <si>
    <t>Commerciale du Caoutchouc (Sté)</t>
  </si>
  <si>
    <t>Hutchinson (R)</t>
  </si>
  <si>
    <t xml:space="preserve">Hutchinson  </t>
  </si>
  <si>
    <t>Photo, Phono, cinéma, cercles &amp; attractions</t>
  </si>
  <si>
    <t>Cinéma-exploitation</t>
  </si>
  <si>
    <t>Cinéma "Omnia" (Montmartre et Extensions) (R)</t>
  </si>
  <si>
    <t>Cinéma "Omnia" (Montmartre et Extensions) (P)</t>
  </si>
  <si>
    <t>Cinématographes "Eclipse" (Sté Gle des)</t>
  </si>
  <si>
    <t>Cinématographes "Eclipse" (Sté Gle des) (P)</t>
  </si>
  <si>
    <t>Gaumont (Sté des Etab)</t>
  </si>
  <si>
    <t>Sté Ind de Photographie (L)</t>
  </si>
  <si>
    <t>Casinos de Nice (Sté fermière des)</t>
  </si>
  <si>
    <t>Casinos de Royan (Sté des)</t>
  </si>
  <si>
    <t>Cercle Inter de Vichy</t>
  </si>
  <si>
    <t>*Cercle de Monaco</t>
  </si>
  <si>
    <t>Grévin (musée)</t>
  </si>
  <si>
    <t>Grévin (musée) (J)</t>
  </si>
  <si>
    <t>Grévin (musée) (F)</t>
  </si>
  <si>
    <t>Luna Park (Sté fr)</t>
  </si>
  <si>
    <t>Luna Park (Sté fr) (P)</t>
  </si>
  <si>
    <t>Magic City</t>
  </si>
  <si>
    <t>Palais de Glace</t>
  </si>
  <si>
    <t>Palais de Glace (P)</t>
  </si>
  <si>
    <t>Alimentation, brasseries, hôtels, restaurants, distilleries &amp; sucreries</t>
  </si>
  <si>
    <t>Alimentation Margarine Mouriès (Sté d')</t>
  </si>
  <si>
    <t>Brasserie de la Comète</t>
  </si>
  <si>
    <t>Brasserie de la Meuse (anc Maison Ehrhardt frères)</t>
  </si>
  <si>
    <t>Brasserie et Taverne Zimmer</t>
  </si>
  <si>
    <t>Café-Restaurant-Américain</t>
  </si>
  <si>
    <t>Héliopolis Palace Hôtel du caire</t>
  </si>
  <si>
    <t>Hôtels de l'etoile (Sté des)</t>
  </si>
  <si>
    <t>Hôtels Meurice (Sté de l')</t>
  </si>
  <si>
    <t>Hôtels Réunis (Sté des)</t>
  </si>
  <si>
    <t>Laits Purs (Cie Gle des)</t>
  </si>
  <si>
    <t>La Morue fr et sécherie de Fécamp</t>
  </si>
  <si>
    <t>Margarinerie de Béthune (Anc Maison Campion)</t>
  </si>
  <si>
    <t>Olibet (Sté des Biscuits)</t>
  </si>
  <si>
    <t>Prudhon (J.) et Cie BRHR</t>
  </si>
  <si>
    <t>Raisins de Corinthe (R)</t>
  </si>
  <si>
    <t>Raisins de Corinthe (P)</t>
  </si>
  <si>
    <t>Restaurant Henry (Sté du)</t>
  </si>
  <si>
    <t>St-Raphaël Quinquina (Sté du)</t>
  </si>
  <si>
    <t xml:space="preserve">Sucreries "Coloso" de Porto-Rico </t>
  </si>
  <si>
    <t>Sucreries "Coloso" de Porto-Rico (P)</t>
  </si>
  <si>
    <t>Sucreries de Porto-Rico (R)</t>
  </si>
  <si>
    <t>*Sucreries et raffineries en Roumanie</t>
  </si>
  <si>
    <t>Tavernes Pousset et Royales Réunies</t>
  </si>
  <si>
    <t>Tavernes Pousset et Royales Réunies (J)</t>
  </si>
  <si>
    <t>Valeurs Pétrolifères</t>
  </si>
  <si>
    <t>*Grosnyi (Russie) (R)</t>
  </si>
  <si>
    <t>*Grosnyi (Russie)</t>
  </si>
  <si>
    <t>Nafta pour l'exploitation du pétrole</t>
  </si>
  <si>
    <t>Omnium international de pétroles</t>
  </si>
  <si>
    <t>Valeurs Diverses</t>
  </si>
  <si>
    <t>Alcools (Cie centrale des)</t>
  </si>
  <si>
    <t>Appareils Automatiques Bussoz</t>
  </si>
  <si>
    <t>Au Crédit Commercial (Jules Weil et Cie)</t>
  </si>
  <si>
    <t>Bastos (Manufacture de tabacs, Cigares et Cigarettes</t>
  </si>
  <si>
    <t>Bernot Frères</t>
  </si>
  <si>
    <t>Blancs de Comines (Sté fr des prod chim et des)</t>
  </si>
  <si>
    <t>Breton et Cie</t>
  </si>
  <si>
    <t>Celluloïd (Ste Ind de)</t>
  </si>
  <si>
    <t>Celluloïd (Ste Ind de) (P)</t>
  </si>
  <si>
    <t>Chalets de Commodité</t>
  </si>
  <si>
    <t>Chapal Frères et Cie</t>
  </si>
  <si>
    <t>Chaussures françaises (Sté Gle des)</t>
  </si>
  <si>
    <t>Chaussures Incroyable</t>
  </si>
  <si>
    <t>Dautreville &amp; Lebas</t>
  </si>
  <si>
    <t>Dynamite fr</t>
  </si>
  <si>
    <t>Ecoles Berlitz</t>
  </si>
  <si>
    <t>Electro-chimie de Bozel</t>
  </si>
  <si>
    <t>Explosifs et de produits chimiques</t>
  </si>
  <si>
    <t>Farcy &amp; Oppenheim</t>
  </si>
  <si>
    <t>Forces motrices et Usine de l'arve</t>
  </si>
  <si>
    <t>Fournier, Ostertag &amp; Le Boulenger</t>
  </si>
  <si>
    <t>Gds Magasins de la rue de Rennes</t>
  </si>
  <si>
    <t>Ind et Com de Salonique</t>
  </si>
  <si>
    <t>Ind de prod chim</t>
  </si>
  <si>
    <t>Lille-Bonnières &amp; Colombes (R)</t>
  </si>
  <si>
    <t xml:space="preserve">Lille-Bonnières &amp; Colombes </t>
  </si>
  <si>
    <t>Manufacture fr d'Armes &amp; Cycles de St-Etienne</t>
  </si>
  <si>
    <t>Méditerranéenne des Engrais Organiques</t>
  </si>
  <si>
    <t>DATE</t>
  </si>
  <si>
    <t>SEC</t>
  </si>
  <si>
    <t>SOCIETE</t>
  </si>
  <si>
    <t>COURS</t>
  </si>
  <si>
    <t>CAPI</t>
  </si>
  <si>
    <t>TITRES</t>
  </si>
  <si>
    <t>Oxhydrique fr</t>
  </si>
  <si>
    <t>Parisienne de Modes (Sté)</t>
  </si>
  <si>
    <t>Parisienne de Modes (Sté) (P)</t>
  </si>
  <si>
    <t>Petitcollin (Application génér du Celluloïd)</t>
  </si>
  <si>
    <t>Porcher</t>
  </si>
  <si>
    <t>Produits Chimiques de Marseille l'Estaque</t>
  </si>
  <si>
    <t>Produits Chimiques et d'explosifs franco-russe (P)</t>
  </si>
  <si>
    <t>Produits Electro Chim &amp; Métall des Pyrénées</t>
  </si>
  <si>
    <t>Sud-Russe (Sté pour la fabrication et la vente de la Soude)</t>
  </si>
  <si>
    <t>A terme à Lyon uniquement</t>
  </si>
  <si>
    <t>Gaz de Lyon</t>
  </si>
  <si>
    <t>Aciérie Marine</t>
  </si>
  <si>
    <t>Nbre Titres</t>
  </si>
  <si>
    <t>Total Div 1913</t>
  </si>
  <si>
    <t>Caucase</t>
  </si>
  <si>
    <t>Catillon-Commentry</t>
  </si>
  <si>
    <t>Commentry-Fourchambault</t>
  </si>
  <si>
    <t>Constr Méca fr</t>
  </si>
  <si>
    <t>Schneider</t>
  </si>
  <si>
    <t>Franche-Comté</t>
  </si>
  <si>
    <t>Franco-Russes (Usines)</t>
  </si>
  <si>
    <t>Horme et Buire</t>
  </si>
  <si>
    <t>La Kama</t>
  </si>
  <si>
    <t>p</t>
  </si>
  <si>
    <t>Dombrowa</t>
  </si>
  <si>
    <t>Mines de Blanzy</t>
  </si>
  <si>
    <t>Mins de Montrambert</t>
  </si>
  <si>
    <t>Mines de la Peronnière (J)</t>
  </si>
  <si>
    <t>Mines de St-Etienne</t>
  </si>
  <si>
    <t>Mines de Trifali</t>
  </si>
  <si>
    <t>Omnibus et Tramway  de Lyon</t>
  </si>
  <si>
    <t>Banque Privée</t>
  </si>
  <si>
    <t>Dynamite Russe</t>
  </si>
  <si>
    <t>Produit chim d'Alaie</t>
  </si>
  <si>
    <t>Cie Gle pathé frère</t>
  </si>
  <si>
    <t xml:space="preserve">Gaz  </t>
  </si>
  <si>
    <t>Angers</t>
  </si>
  <si>
    <t>Angoulême</t>
  </si>
  <si>
    <t>Besançon</t>
  </si>
  <si>
    <t>Clermont-Ferrand</t>
  </si>
  <si>
    <t>Clermont-Ferrand (R)</t>
  </si>
  <si>
    <t>Florence</t>
  </si>
  <si>
    <t>Limoges</t>
  </si>
  <si>
    <t>Metz (J)</t>
  </si>
  <si>
    <t>Perpignan</t>
  </si>
  <si>
    <t>Reims</t>
  </si>
  <si>
    <t>Rennes</t>
  </si>
  <si>
    <t>St-Etienne</t>
  </si>
  <si>
    <t>Venise</t>
  </si>
  <si>
    <t>Métallurgie</t>
  </si>
  <si>
    <t>Aciéries, Forges Firminy</t>
  </si>
  <si>
    <t>Aciéries de Saint-Etienne</t>
  </si>
  <si>
    <t>Commentry-Fourchambault et de Décazeville (J)</t>
  </si>
  <si>
    <t>Etab Lyonnais Rochet Schneider</t>
  </si>
  <si>
    <t>Etab Lyonnais Rochet Schneider (B)</t>
  </si>
  <si>
    <t>Electro-Chimie de Bozel</t>
  </si>
  <si>
    <t>Electro-Métallurgie française</t>
  </si>
  <si>
    <t>Etab Keller-Leleux et Cie pour les Alliages Elect-Thermiques</t>
  </si>
  <si>
    <t>Huta-Bankowa</t>
  </si>
  <si>
    <t>La Kama (J)</t>
  </si>
  <si>
    <t>Produit Electro-Chim et Métallurgique des Pyrénées</t>
  </si>
  <si>
    <t>Sté Minière et Métallurgique de l'Orb</t>
  </si>
  <si>
    <t>Mines</t>
  </si>
  <si>
    <t>Anderny-Chevillon</t>
  </si>
  <si>
    <t>Mines de la Bouble</t>
  </si>
  <si>
    <t>Cie Minière du Congo français</t>
  </si>
  <si>
    <t>Cie Minière du Congo français (F)</t>
  </si>
  <si>
    <t>Rochebelle</t>
  </si>
  <si>
    <t>Roche la-Molière et Firminy</t>
  </si>
  <si>
    <t>Ch de fer et Tramways</t>
  </si>
  <si>
    <t>Angers (Tramways Electrique d')</t>
  </si>
  <si>
    <t>Besançon (Tram. Elec de)</t>
  </si>
  <si>
    <t>Brest</t>
  </si>
  <si>
    <t>Charentes (Ch eco)</t>
  </si>
  <si>
    <t>Cherbourg</t>
  </si>
  <si>
    <t>Croix-Paquet</t>
  </si>
  <si>
    <t>Croix-Paquet (J)</t>
  </si>
  <si>
    <t xml:space="preserve">Croix-Rousse </t>
  </si>
  <si>
    <t>Croix-Rousse (J)</t>
  </si>
  <si>
    <t>Dauphiné (Voies fer du)</t>
  </si>
  <si>
    <t>Dijon (Tram Elec de)</t>
  </si>
  <si>
    <t>Douai (Tram Elec de)</t>
  </si>
  <si>
    <t>Drôme (1 à 9000)</t>
  </si>
  <si>
    <t>Grenoble (Tram)</t>
  </si>
  <si>
    <t>Limoges (Tram Elec de)</t>
  </si>
  <si>
    <t>Lyon à Neuville</t>
  </si>
  <si>
    <t>Morbihan (Ch de fer d'intérêt local)</t>
  </si>
  <si>
    <t>Morbihan (Ch de fer d'intérêt local) (J)</t>
  </si>
  <si>
    <t>Ouest-Electrique (Cie)</t>
  </si>
  <si>
    <t>Oran (Tram elec d')</t>
  </si>
  <si>
    <t>Valence (Espagne)</t>
  </si>
  <si>
    <t>Diverses</t>
  </si>
  <si>
    <t>Air liquide (1 à 70000)</t>
  </si>
  <si>
    <t>Aux-Deux-Passages</t>
  </si>
  <si>
    <t>Aux-Deux-Passages (J)</t>
  </si>
  <si>
    <t>Grand Bazar de Lyon (J)</t>
  </si>
  <si>
    <t>Gds Magazins des Cordeliers</t>
  </si>
  <si>
    <t>Bergougnan et Cie</t>
  </si>
  <si>
    <t>Brasseries Georges</t>
  </si>
  <si>
    <t xml:space="preserve">Brasseries Rinck </t>
  </si>
  <si>
    <t>Celluloses Planchon (Sté anon des)</t>
  </si>
  <si>
    <t>Cie de Commerce et de Navigation d'Extrême-Orient</t>
  </si>
  <si>
    <t>Comptoir d'Escompte de Lyon, Boudon, Mercier et Cie</t>
  </si>
  <si>
    <t>Dynamites Russe (B)</t>
  </si>
  <si>
    <t>Cie Gle des Eaux</t>
  </si>
  <si>
    <t>Cie Gle des Eaux (J)</t>
  </si>
  <si>
    <t>Eaux et Eclairage (Sté Lyonnaise des)</t>
  </si>
  <si>
    <t>Eaux (Franco-italienne des) (J)</t>
  </si>
  <si>
    <t>Cie Electrique de la Loire et du Centre</t>
  </si>
  <si>
    <t>Energie Industrielle (1 à 50000)</t>
  </si>
  <si>
    <t>Filature Lyon de schappe (J. Villard et Cie)</t>
  </si>
  <si>
    <t>Force et Eclairage de la ville de Grenoble</t>
  </si>
  <si>
    <t>Force et Eclairage de la ville de Grenoble (R)</t>
  </si>
  <si>
    <t>Forces Motrices du Rhône (P)</t>
  </si>
  <si>
    <t>Cie Gle de Navigation</t>
  </si>
  <si>
    <t>Gestion Mutuelle France Colonie</t>
  </si>
  <si>
    <t>Hydro-Electr de Fure et Morge et de Vizille</t>
  </si>
  <si>
    <t>Lille-Bonnières et Colombes</t>
  </si>
  <si>
    <t>Lille-Bonnières et Colombes (R)</t>
  </si>
  <si>
    <t>J.B. Torrilhon</t>
  </si>
  <si>
    <t>Moderne d'Alimentation (Sté)</t>
  </si>
  <si>
    <t>Moteurs Gnômes (Sté des) (J)</t>
  </si>
  <si>
    <t>Produit Chim Marseille-Lestaqueexc</t>
  </si>
  <si>
    <t>Rue de la bourse</t>
  </si>
  <si>
    <t>Rue Impériale</t>
  </si>
  <si>
    <t>Teinture, Imp Apprêt et Gauff. (Sté Lyonnaise de)</t>
  </si>
  <si>
    <t>Union Photographique Ind</t>
  </si>
  <si>
    <t>Usines du Rhône (Sté Chim des)</t>
  </si>
  <si>
    <t>Usines du Rhône (Sté Chim des) (R)</t>
  </si>
  <si>
    <t>Cirages Français</t>
  </si>
  <si>
    <t>Supplément à la Cote officielle</t>
  </si>
  <si>
    <t>Appareillage Elec Grivolas</t>
  </si>
  <si>
    <t>Autom Brasier</t>
  </si>
  <si>
    <t>Autom Pillain</t>
  </si>
  <si>
    <t>Autom Th. Schneider</t>
  </si>
  <si>
    <t>Etab Doriot, Flandrin et Parant Réunis</t>
  </si>
  <si>
    <t>Etab Jouffray, Trompier et Cie</t>
  </si>
  <si>
    <t>H-F Forges d'Allevard</t>
  </si>
  <si>
    <t>mines</t>
  </si>
  <si>
    <t>métallurgie</t>
  </si>
  <si>
    <t>Bormettes (R)</t>
  </si>
  <si>
    <t>Cie Minière Lyonnaise</t>
  </si>
  <si>
    <t>Cie occidentale de Madagascar (Suberbie)</t>
  </si>
  <si>
    <t>Cie occidentale de Madagascar (Suberbie) (F)</t>
  </si>
  <si>
    <t>Mines d'Or du Bouré-Siéké et Afrique Occ fr</t>
  </si>
  <si>
    <t>Mines d'Or du Bouré-Siéké et Afrique Occ fr (F)</t>
  </si>
  <si>
    <t>Sté Minière et Foncière du Bandama</t>
  </si>
  <si>
    <t>Aéroplane Borel</t>
  </si>
  <si>
    <t>Aéroplane Morane Saulnier</t>
  </si>
  <si>
    <t>Eden-bars</t>
  </si>
  <si>
    <t>Etab Frager de Madagascar</t>
  </si>
  <si>
    <t>Etab Maljournal et Bourron</t>
  </si>
  <si>
    <t>Etab Modèles d'Alimentation</t>
  </si>
  <si>
    <t>Glace hygiénique (Cie algérienne de)</t>
  </si>
  <si>
    <t>Hélice intégrale (anc etab Chauvière)</t>
  </si>
  <si>
    <t>Le Moteur Laviator</t>
  </si>
  <si>
    <t>Le Moteur "Le Rhône"</t>
  </si>
  <si>
    <t>Ocres de France (Sté des)</t>
  </si>
  <si>
    <t>Omnium Inter des pétroles</t>
  </si>
  <si>
    <t>Pompes funèbres de Lyon</t>
  </si>
  <si>
    <t>Rivat (anc Etab Joseph)</t>
  </si>
  <si>
    <t>Sté fermière des Casinos de Nice</t>
  </si>
  <si>
    <t>Sté fermière des Casinos de Nice (B)</t>
  </si>
  <si>
    <t>Stéanerie et savonnerie de Lyon</t>
  </si>
  <si>
    <t>Il existe une liste publiée le samedi de toutes les valeurs négociables ne figurant pas à la partie permanente de la cote</t>
  </si>
  <si>
    <t>Secteur de la Rive Gauche de Paris (P)</t>
  </si>
  <si>
    <t>Boryslaw</t>
  </si>
  <si>
    <t>Mines d'or et d'exploration (Australie - Afrique du Sud)</t>
  </si>
  <si>
    <t>DIV 1913</t>
  </si>
  <si>
    <t>exercice si dif de 1913</t>
  </si>
  <si>
    <t>Titres</t>
  </si>
  <si>
    <t>CB dernier cours</t>
  </si>
  <si>
    <t>Dernier Cours</t>
  </si>
  <si>
    <t>Dernier coupon</t>
  </si>
  <si>
    <t xml:space="preserve">Intérêts dividendes ex. </t>
  </si>
  <si>
    <t>Exercice</t>
  </si>
  <si>
    <t>marché</t>
  </si>
  <si>
    <t>type de titre</t>
  </si>
  <si>
    <t>LIQU</t>
  </si>
  <si>
    <t>Banques</t>
  </si>
  <si>
    <t>Bque de France</t>
  </si>
  <si>
    <t>T</t>
  </si>
  <si>
    <t>Bque Union Parisienne</t>
  </si>
  <si>
    <t>Bque Union Parisienne (nouv. Actions)</t>
  </si>
  <si>
    <t>*</t>
  </si>
  <si>
    <t>C</t>
  </si>
  <si>
    <t>Bque. Coloniale de la Guadeloupe</t>
  </si>
  <si>
    <t>1911-12</t>
  </si>
  <si>
    <t>Bque. Commerciale et Ind. (I)</t>
  </si>
  <si>
    <t>DP</t>
  </si>
  <si>
    <t>I</t>
  </si>
  <si>
    <t>Bque. de Bordeaux</t>
  </si>
  <si>
    <t>Bque. de l'Algérie</t>
  </si>
  <si>
    <t>Bque. de l'Indochine</t>
  </si>
  <si>
    <t>Bque. de la Guyanne</t>
  </si>
  <si>
    <t>1912-13</t>
  </si>
  <si>
    <t>Bque. de la Martinique</t>
  </si>
  <si>
    <t>Bque. de la Réunion</t>
  </si>
  <si>
    <t>Bque. de Paris et Pays Bas</t>
  </si>
  <si>
    <t>Bque. Franco-Américaine (I)</t>
  </si>
  <si>
    <t>Bque. de l'Afrique Occidentale</t>
  </si>
  <si>
    <t>Bque. Hypoth. Franco-Argentine</t>
  </si>
  <si>
    <t>Bque. Internationale de Paris (I)</t>
  </si>
  <si>
    <t>ex. 9° répartition</t>
  </si>
  <si>
    <t>Bque. Nationale d'Haïti</t>
  </si>
  <si>
    <t>Bque. Nationale d'Haïti (B)</t>
  </si>
  <si>
    <t>b</t>
  </si>
  <si>
    <t>Bque. Suisse et Frçaise</t>
  </si>
  <si>
    <t>Bque. Transatlantique</t>
  </si>
  <si>
    <t>Bque.Frçaise pour le Comm. et l'Ind.</t>
  </si>
  <si>
    <t>Bque.Privé Lyon-Marseille</t>
  </si>
  <si>
    <t>Caisse Hypot. Argentine</t>
  </si>
  <si>
    <t>Caisse Hypot. Canadienne</t>
  </si>
  <si>
    <t>Caisse Lecuyer, Sourmais et Cie</t>
  </si>
  <si>
    <t>Caisse Gén de Prêts Fonciers et Indus</t>
  </si>
  <si>
    <t>Cie. Algérienne</t>
  </si>
  <si>
    <t>Cie. Foncière de France</t>
  </si>
  <si>
    <t>Cie. Foncière et Immobilière de la ville d'Alger</t>
  </si>
  <si>
    <t>Cie. Foncière et Immobilière de la ville d'Alger (B)</t>
  </si>
  <si>
    <t>Cie Française de Bque et de Mines</t>
  </si>
  <si>
    <t>Cie Immobilière et de régie de terrains à Salonique</t>
  </si>
  <si>
    <t>c.1 attaché</t>
  </si>
  <si>
    <t>Cie Immobilière et de régie de terrains à Salonique (B)</t>
  </si>
  <si>
    <t>Comptoir Central de Paris (Naud)</t>
  </si>
  <si>
    <t>Comptoir Lyon-Alemand</t>
  </si>
  <si>
    <t>Comptoir National d'Escompte de Paris</t>
  </si>
  <si>
    <t>Comptoir National d'Escompte de Paris (parts)</t>
  </si>
  <si>
    <t>Crédit agricole, indus et com algérien</t>
  </si>
  <si>
    <t>Crédit  Algérien</t>
  </si>
  <si>
    <t>Crédit Foncier Algérie et de Tunisie</t>
  </si>
  <si>
    <t>Crédit Foncier Argentin</t>
  </si>
  <si>
    <t>Crédit Foncier du Brésil et de l'Amérique du Sud</t>
  </si>
  <si>
    <t>Crédit Foncier de Buenos-Aires et des provinces argentines</t>
  </si>
  <si>
    <t>Crédit Foncier Colonial</t>
  </si>
  <si>
    <t>Crédit Foncier de France</t>
  </si>
  <si>
    <t>Crédit Foncier d'Orient</t>
  </si>
  <si>
    <t>Crédit Foncier Péruvien</t>
  </si>
  <si>
    <t>Crédit Français</t>
  </si>
  <si>
    <t>Crédit Franco-Egyptien</t>
  </si>
  <si>
    <t>Crédit Ind. &amp; Comm. (Sté gén de)</t>
  </si>
  <si>
    <t>Crédit Lyonnais</t>
  </si>
  <si>
    <t>Crédit Mobilier français</t>
  </si>
  <si>
    <t>Habitation Economique de la Seine</t>
  </si>
  <si>
    <t>La Fourmi immobilière</t>
  </si>
  <si>
    <t>La Séquanaise Foncière et Immobilière</t>
  </si>
  <si>
    <t>L'Immobilière Parisienne et Départementale</t>
  </si>
  <si>
    <t>L'Industrielle Foncière</t>
  </si>
  <si>
    <t>Nouveau Quartier de Paris</t>
  </si>
  <si>
    <t>Rente Foncière</t>
  </si>
  <si>
    <t>S-C Entrepreneurs</t>
  </si>
  <si>
    <t>Sté. Auxilliaire de crédit</t>
  </si>
  <si>
    <t>Sté. Centrale des Bques de Province</t>
  </si>
  <si>
    <t>Sté. Générale Dévelop. Comm. Ind.</t>
  </si>
  <si>
    <t>Sté. Financière Franco-Américaine</t>
  </si>
  <si>
    <t>Sté Foncière de l'Argentine</t>
  </si>
  <si>
    <t>Sté. Foncière Lyonnaise</t>
  </si>
  <si>
    <t>Sté. Frçaise Bque de Dépôts</t>
  </si>
  <si>
    <t>1913-14</t>
  </si>
  <si>
    <t>Sté. Frçaise Reports et Dépôts</t>
  </si>
  <si>
    <t>Sté. Immeubles de France</t>
  </si>
  <si>
    <t>Sté. Immobilière Marseillaise</t>
  </si>
  <si>
    <t>meta</t>
  </si>
  <si>
    <t>acieries de blanc misseron</t>
  </si>
  <si>
    <t>acieries de france</t>
  </si>
  <si>
    <t>acieries de l union</t>
  </si>
  <si>
    <t xml:space="preserve"> </t>
  </si>
  <si>
    <t>acieries de longwy</t>
  </si>
  <si>
    <t>banq</t>
  </si>
  <si>
    <t>agence financiere</t>
  </si>
  <si>
    <t>char</t>
  </si>
  <si>
    <t>albi</t>
  </si>
  <si>
    <t>dive</t>
  </si>
  <si>
    <t>amidonnerie et rizerie de france</t>
  </si>
  <si>
    <t>anc etabl dissaux</t>
  </si>
  <si>
    <t>aniche</t>
  </si>
  <si>
    <t>anzin</t>
  </si>
  <si>
    <t>ateliers burton</t>
  </si>
  <si>
    <t>ateliers de construction du nord de la france</t>
  </si>
  <si>
    <t>ateliers et chantiers de  france</t>
  </si>
  <si>
    <t>banque du nord et du pas de calais</t>
  </si>
  <si>
    <t>banque regionale du nord</t>
  </si>
  <si>
    <t>eaux</t>
  </si>
  <si>
    <t>bateaux a vapeur du nord</t>
  </si>
  <si>
    <t>bethune</t>
  </si>
  <si>
    <t>biache saint vaast</t>
  </si>
  <si>
    <t>blanzy</t>
  </si>
  <si>
    <t>boulonnerie et ferronerie de thiant</t>
  </si>
  <si>
    <t>brasserie moderne de carvin epinoy</t>
  </si>
  <si>
    <t>bruay</t>
  </si>
  <si>
    <t>carvin</t>
  </si>
  <si>
    <t>chemin de fer economiques du nord</t>
  </si>
  <si>
    <t>chemin de fer et carrieres d estree blanche</t>
  </si>
  <si>
    <t>chemins de fer depart de l aisne</t>
  </si>
  <si>
    <t>entr</t>
  </si>
  <si>
    <t>ciments de dannes</t>
  </si>
  <si>
    <t>ciments et chaux hydrauliques du nord</t>
  </si>
  <si>
    <t>ciments francais et portlands de boulogne</t>
  </si>
  <si>
    <t xml:space="preserve">ciments portland artificiels d origny </t>
  </si>
  <si>
    <t>clarence</t>
  </si>
  <si>
    <t>gaze</t>
  </si>
  <si>
    <t>compagnie electrique du nord</t>
  </si>
  <si>
    <t>DIV0</t>
  </si>
  <si>
    <t>DIV1</t>
  </si>
  <si>
    <t>DIV2</t>
  </si>
  <si>
    <t>DATE1</t>
  </si>
  <si>
    <t>DATE2</t>
  </si>
  <si>
    <t>*Tramways Electriques de Rosario (Cie Gle des)</t>
  </si>
  <si>
    <t>*Tramways Electriques de Rosario (Cie Gle des) (dividendes)</t>
  </si>
  <si>
    <t>compagnie reunies des glaces et verres speciaux</t>
  </si>
  <si>
    <t>comptoirs economiques du pas de calais</t>
  </si>
  <si>
    <t>cooperative l etoile</t>
  </si>
  <si>
    <t>courriere</t>
  </si>
  <si>
    <t>credit commercial de st pol</t>
  </si>
  <si>
    <t>credit du nord</t>
  </si>
  <si>
    <t>credit foncier du nord en argentine</t>
  </si>
  <si>
    <t>crespin</t>
  </si>
  <si>
    <t>denain et anzin</t>
  </si>
  <si>
    <t>distrillerie du nord</t>
  </si>
  <si>
    <t>docks et entrepots de cambrai</t>
  </si>
  <si>
    <t>douchy</t>
  </si>
  <si>
    <t>dourges</t>
  </si>
  <si>
    <t>drocourt</t>
  </si>
  <si>
    <t>eaux d eu du treport et de mers</t>
  </si>
  <si>
    <t>eaux de dunkerque</t>
  </si>
  <si>
    <t>epinac</t>
  </si>
  <si>
    <t>escarpelle</t>
  </si>
  <si>
    <t>etablissement arbel</t>
  </si>
  <si>
    <t>etablissement f mourocher</t>
  </si>
  <si>
    <t>text</t>
  </si>
  <si>
    <t>etablissement poullier longhaye</t>
  </si>
  <si>
    <t>alim</t>
  </si>
  <si>
    <t>etablissement wibault</t>
  </si>
  <si>
    <t>etablissements gatry</t>
  </si>
  <si>
    <t>etablissements vital evrard</t>
  </si>
  <si>
    <t>express</t>
  </si>
  <si>
    <t>fabrique de fer de maubeuge</t>
  </si>
  <si>
    <t>faiences et porcelaine de saint amand</t>
  </si>
  <si>
    <t>ferfay</t>
  </si>
  <si>
    <t>fives lille</t>
  </si>
  <si>
    <t>flines les raches</t>
  </si>
  <si>
    <t>fonderies et emilleries dupont</t>
  </si>
  <si>
    <t>forges de vireux molhain</t>
  </si>
  <si>
    <t>forges et acieries du nord et de l est</t>
  </si>
  <si>
    <t>forges et laminoirs de saint amand</t>
  </si>
  <si>
    <t>forges et usines du nord</t>
  </si>
  <si>
    <t>gaz de berck</t>
  </si>
  <si>
    <t>gaz de wazemmes</t>
  </si>
  <si>
    <t>gouy servins</t>
  </si>
  <si>
    <t>grand skating lillois</t>
  </si>
  <si>
    <t>grande brasserie cooperative villars</t>
  </si>
  <si>
    <t>grands magasins de la rue de rennes</t>
  </si>
  <si>
    <t>h devilder et cie</t>
  </si>
  <si>
    <t>hauts founeaux et laminoirs de la sambre</t>
  </si>
  <si>
    <t>impressions et tissus du nord</t>
  </si>
  <si>
    <t>industries textiles leon allart</t>
  </si>
  <si>
    <t>la czenstochovienne</t>
  </si>
  <si>
    <t>la departementale electrique</t>
  </si>
  <si>
    <t>la desvroises</t>
  </si>
  <si>
    <t>assu</t>
  </si>
  <si>
    <t>la flandre</t>
  </si>
  <si>
    <t>la lucette</t>
  </si>
  <si>
    <t>laiteries du nord de la france</t>
  </si>
  <si>
    <t>lens</t>
  </si>
  <si>
    <t>leon brouta</t>
  </si>
  <si>
    <t>lievin</t>
  </si>
  <si>
    <t>ligny les aires</t>
  </si>
  <si>
    <t>petr</t>
  </si>
  <si>
    <t>lille et bonnieres</t>
  </si>
  <si>
    <t>lorraine industrielle</t>
  </si>
  <si>
    <t>malteries franco belges</t>
  </si>
  <si>
    <t>manufacture de jute d odessa</t>
  </si>
  <si>
    <t>margarinerie de bethune</t>
  </si>
  <si>
    <t>marles</t>
  </si>
  <si>
    <t>meurchin</t>
  </si>
  <si>
    <t>mines du blaymard</t>
  </si>
  <si>
    <t>nord d alais</t>
  </si>
  <si>
    <t>nord incendie</t>
  </si>
  <si>
    <t>nouvelles epiceries du nord</t>
  </si>
  <si>
    <t>ostricourt</t>
  </si>
  <si>
    <t>saint sauveur lez arras</t>
  </si>
  <si>
    <t>senelle maubeuge</t>
  </si>
  <si>
    <t>societe artesienne de force et lumiere</t>
  </si>
  <si>
    <t>societe bethunoise d eclairage et d energie</t>
  </si>
  <si>
    <t>societe francaise pour la fabrication des tubes</t>
  </si>
  <si>
    <t>societe generale du touquet</t>
  </si>
  <si>
    <t>societe immobiliere d armentieres</t>
  </si>
  <si>
    <t>societe lilloise d eclairage electrique</t>
  </si>
  <si>
    <t>societe metallurgique d aubrives et villerupt</t>
  </si>
  <si>
    <t>societe metallurgique de l escaut</t>
  </si>
  <si>
    <t>thivencelles</t>
  </si>
  <si>
    <t>tramway elec de boulogne</t>
  </si>
  <si>
    <t>tramway elec de lille et sa banlieu</t>
  </si>
  <si>
    <t>transport et manutention automatique</t>
  </si>
  <si>
    <t>tubes de valenciennes</t>
  </si>
  <si>
    <t>union generale du nord</t>
  </si>
  <si>
    <t>usines des quatres fils aymon</t>
  </si>
  <si>
    <t>usines et laminoirs de l esperance</t>
  </si>
  <si>
    <t xml:space="preserve">usines et laminoirs f dumont </t>
  </si>
  <si>
    <t>usines villerupt laval dieu</t>
  </si>
  <si>
    <t>vendin lez bethune</t>
  </si>
  <si>
    <t>Industrie Textile (Sté fr pour le dev de l')</t>
  </si>
  <si>
    <t>Buzi</t>
  </si>
  <si>
    <t>Nom de la société</t>
  </si>
  <si>
    <t>verrerie et manuf de glaces d aniche</t>
  </si>
  <si>
    <t>vicoigne</t>
  </si>
  <si>
    <t>Sté. Marseillaise Crédit Ind.</t>
  </si>
  <si>
    <t>Sté. Nancéienne de Crédit Ind. Et de Dépôt</t>
  </si>
  <si>
    <t>Assurances</t>
  </si>
  <si>
    <t>L'Abeille (accidents)</t>
  </si>
  <si>
    <t>L'Abeille (grêle)</t>
  </si>
  <si>
    <t>L'Abeille (incendie)</t>
  </si>
  <si>
    <t>L'Abeille (vie)</t>
  </si>
  <si>
    <t>L'Aigle (incendie)</t>
  </si>
  <si>
    <t>L'Aigle (vie)</t>
  </si>
  <si>
    <t>Cie d'assur gles (acc.)</t>
  </si>
  <si>
    <t>nouveau</t>
  </si>
  <si>
    <t>Cie d'assur gles (inc.)</t>
  </si>
  <si>
    <t>Cie d'assur gles (maritime)</t>
  </si>
  <si>
    <t>Cie d'assur gles (vie)</t>
  </si>
  <si>
    <t>Caisse paternelle (vie)</t>
  </si>
  <si>
    <t>La Capitalisation</t>
  </si>
  <si>
    <t>La Confiance (incend)</t>
  </si>
  <si>
    <t>La Confiance (vie)</t>
  </si>
  <si>
    <t>La Foncière (incendie)</t>
  </si>
  <si>
    <t>La Foncière (transport)</t>
  </si>
  <si>
    <t>La Foncière (vie)</t>
  </si>
  <si>
    <t>La France (incendie)</t>
  </si>
  <si>
    <t>La France (vie)</t>
  </si>
  <si>
    <t>La Métropole (incendie)</t>
  </si>
  <si>
    <t>Le Monde (incendie)</t>
  </si>
  <si>
    <t>Le Monde (vie)</t>
  </si>
  <si>
    <t>La Nationale (incendie)</t>
  </si>
  <si>
    <t>La Nationale (vie)</t>
  </si>
  <si>
    <t>Le Nord (incendie)</t>
  </si>
  <si>
    <t>Le Nord (vie)</t>
  </si>
  <si>
    <t>La Paternelle (incendie)</t>
  </si>
  <si>
    <t>Le Patrimoine (accident)</t>
  </si>
  <si>
    <t>Le Patrimoine (vie)</t>
  </si>
  <si>
    <t>néant</t>
  </si>
  <si>
    <t>Le Phénix (incendie)</t>
  </si>
  <si>
    <t>Le Phénix (vie)</t>
  </si>
  <si>
    <t>La Préservatrice (accident)</t>
  </si>
  <si>
    <t>La Prévoyance (accident)</t>
  </si>
  <si>
    <t>La Providence (accident)</t>
  </si>
  <si>
    <t>La Providence (incendie)</t>
  </si>
  <si>
    <t>La Réunion française</t>
  </si>
  <si>
    <t>Le Secours (accident)</t>
  </si>
  <si>
    <t>Le Soleil (incendie)</t>
  </si>
  <si>
    <t>Le Soleil (vie)</t>
  </si>
  <si>
    <t>L'Union (incendie)</t>
  </si>
  <si>
    <t>L'Union (vie)</t>
  </si>
  <si>
    <t>L'Urbaine et la seine (accident)</t>
  </si>
  <si>
    <t>L'Urbaine capitalisation</t>
  </si>
  <si>
    <t>L'Urbaine (incendie)</t>
  </si>
  <si>
    <t>L'Urbaine (vie)</t>
  </si>
  <si>
    <t>Canaux</t>
  </si>
  <si>
    <t>Canal de Panama (S)</t>
  </si>
  <si>
    <t>s</t>
  </si>
  <si>
    <t>Canal de Suez</t>
  </si>
  <si>
    <t>Canal de Suez (J)</t>
  </si>
  <si>
    <t>j</t>
  </si>
  <si>
    <t>Canal de Suez (F)</t>
  </si>
  <si>
    <t>f</t>
  </si>
  <si>
    <t>Canal de Suez (recouvrement)(S)</t>
  </si>
  <si>
    <t>Canal Pierrelatte</t>
  </si>
  <si>
    <t>Canaux de l'Ourcq et de Saint-Denis (Bons de liquidation)</t>
  </si>
  <si>
    <t>Canal Saint-Martin (Bons de liquidation)</t>
  </si>
  <si>
    <t>Chemins de Fer</t>
  </si>
  <si>
    <t>Annuité Lérouville à Sedan (S)</t>
  </si>
  <si>
    <t>Annuité Nord (S)</t>
  </si>
  <si>
    <t>Annuité Orléans à Châlons (dues par l'Etat)</t>
  </si>
  <si>
    <t>Arpajon (Paris à)</t>
  </si>
  <si>
    <t>Banlieue de Reims et extensions</t>
  </si>
  <si>
    <t>Beaujolais (Chemin de fer du)</t>
  </si>
  <si>
    <t>Bône-Guelma</t>
  </si>
  <si>
    <t>Born et du Marensin (Chemin de fer du)</t>
  </si>
  <si>
    <t>Buenos-Ayres</t>
  </si>
  <si>
    <t>c1. Attaché</t>
  </si>
  <si>
    <t>Camargue</t>
  </si>
  <si>
    <t>Caen à la mer</t>
  </si>
  <si>
    <t>Ch. Fer au Dahomey</t>
  </si>
  <si>
    <t>Ch. Fer au Dahomey (B)</t>
  </si>
  <si>
    <t>Ch. Fer des Pyrénées Orientales</t>
  </si>
  <si>
    <t xml:space="preserve">Ch. Fer sur routes d'Algérie </t>
  </si>
  <si>
    <t>Ch. Fer sur routes d'Algérie (R)</t>
  </si>
  <si>
    <t>r</t>
  </si>
  <si>
    <t>Construction et exploitation de chemin de fer à l'étranger (Compagnie française pour la)</t>
  </si>
  <si>
    <t>Cie. Meusienne</t>
  </si>
  <si>
    <t>Colonies françaises (Cie des chemins de fer garantis des)</t>
  </si>
  <si>
    <t>Côtes-du-Nord (Chemin de fer des)</t>
  </si>
  <si>
    <t>Côtes-du-Nord (Chemin de fer des) (R)</t>
  </si>
  <si>
    <t>Dakar-St.Louis</t>
  </si>
  <si>
    <t>Départementaux</t>
  </si>
  <si>
    <t>Drôme</t>
  </si>
  <si>
    <t>Economiques du Nord</t>
  </si>
  <si>
    <t>Economiques du Nord (R)</t>
  </si>
  <si>
    <t>Economiques Sté.Gle.Ch.Fer</t>
  </si>
  <si>
    <t>Est</t>
  </si>
  <si>
    <t>Est (J)</t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</si>
</sst>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  <numFmt numFmtId="165" formatCode="_-* #,##0.000\ _F_-;\-* #,##0.000\ _F_-;_-* &quot;-&quot;??\ _F_-;_-@_-"/>
    <numFmt numFmtId="166" formatCode="_-* #,##0\ _F_-;\-* #,##0\ _F_-;_-* &quot;-&quot;??\ _F_-;_-@_-"/>
    <numFmt numFmtId="167" formatCode="_-* #,##0.0\ _F_-;\-* #,##0.0\ _F_-;_-* &quot;-&quot;??\ _F_-;_-@_-"/>
    <numFmt numFmtId="168" formatCode="_-* #,##0.0\ _F_-;\-* #,##0.0\ _F_-;_-* &quot;-&quot;?\ _F_-;_-@_-"/>
  </numFmts>
  <fonts count="15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i/>
      <sz val="10"/>
      <name val="MS Sans Serif"/>
      <family val="0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b/>
      <sz val="10"/>
      <name val="Times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2" borderId="0" xfId="0" applyNumberFormat="1" applyFill="1" applyAlignment="1">
      <alignment/>
    </xf>
    <xf numFmtId="166" fontId="0" fillId="0" borderId="0" xfId="15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5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165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6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9" fontId="0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10" fontId="0" fillId="0" borderId="0" xfId="0" applyNumberFormat="1" applyFont="1" applyAlignment="1">
      <alignment/>
    </xf>
    <xf numFmtId="166" fontId="0" fillId="0" borderId="0" xfId="15" applyNumberFormat="1" applyFont="1" applyAlignment="1">
      <alignment/>
    </xf>
    <xf numFmtId="0" fontId="6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6" fontId="3" fillId="0" borderId="0" xfId="15" applyNumberFormat="1" applyFont="1" applyAlignment="1">
      <alignment/>
    </xf>
    <xf numFmtId="0" fontId="13" fillId="0" borderId="0" xfId="0" applyFont="1" applyAlignment="1">
      <alignment/>
    </xf>
    <xf numFmtId="167" fontId="2" fillId="0" borderId="0" xfId="15" applyNumberFormat="1" applyFont="1" applyFill="1" applyAlignment="1">
      <alignment horizontal="center"/>
    </xf>
    <xf numFmtId="167" fontId="4" fillId="0" borderId="0" xfId="15" applyNumberFormat="1" applyFont="1" applyFill="1" applyAlignment="1">
      <alignment/>
    </xf>
    <xf numFmtId="167" fontId="0" fillId="0" borderId="0" xfId="15" applyNumberFormat="1" applyFill="1" applyAlignment="1">
      <alignment/>
    </xf>
    <xf numFmtId="43" fontId="3" fillId="0" borderId="0" xfId="15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6" fontId="0" fillId="0" borderId="0" xfId="15" applyNumberFormat="1" applyFill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3" fillId="0" borderId="0" xfId="15" applyNumberFormat="1" applyFon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Border="1" applyAlignment="1">
      <alignment horizontal="right"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15" applyAlignment="1">
      <alignment/>
    </xf>
    <xf numFmtId="13" fontId="0" fillId="0" borderId="0" xfId="15" applyNumberFormat="1" applyAlignment="1">
      <alignment/>
    </xf>
    <xf numFmtId="14" fontId="0" fillId="0" borderId="0" xfId="15" applyNumberFormat="1" applyAlignment="1">
      <alignment/>
    </xf>
    <xf numFmtId="17" fontId="0" fillId="0" borderId="0" xfId="0" applyNumberFormat="1" applyAlignment="1">
      <alignment/>
    </xf>
    <xf numFmtId="167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67" fontId="2" fillId="0" borderId="0" xfId="15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168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1"/>
  <sheetViews>
    <sheetView workbookViewId="0" topLeftCell="A1">
      <selection activeCell="D22" sqref="D22"/>
    </sheetView>
  </sheetViews>
  <sheetFormatPr defaultColWidth="11.421875" defaultRowHeight="12.75"/>
  <cols>
    <col min="1" max="1" width="5.57421875" style="4" customWidth="1"/>
    <col min="2" max="2" width="34.8515625" style="4" customWidth="1"/>
    <col min="3" max="3" width="11.57421875" style="4" customWidth="1"/>
    <col min="4" max="4" width="13.00390625" style="4" customWidth="1"/>
    <col min="5" max="5" width="16.140625" style="4" customWidth="1"/>
    <col min="6" max="6" width="9.140625" style="4" customWidth="1"/>
    <col min="7" max="7" width="8.7109375" style="4" customWidth="1"/>
    <col min="8" max="8" width="6.7109375" style="4" customWidth="1"/>
    <col min="9" max="9" width="12.421875" style="9" customWidth="1"/>
    <col min="10" max="10" width="11.57421875" style="4" customWidth="1"/>
    <col min="11" max="11" width="7.8515625" style="4" customWidth="1"/>
    <col min="12" max="12" width="6.7109375" style="4" customWidth="1"/>
    <col min="13" max="13" width="3.57421875" style="10" customWidth="1"/>
    <col min="14" max="14" width="4.7109375" style="4" customWidth="1"/>
    <col min="15" max="16384" width="11.421875" style="4" customWidth="1"/>
  </cols>
  <sheetData>
    <row r="1" spans="1:17" ht="12.75">
      <c r="A1" s="1"/>
      <c r="B1" s="7" t="s">
        <v>1269</v>
      </c>
      <c r="C1" s="6">
        <v>2184</v>
      </c>
      <c r="D1" s="8" t="s">
        <v>1211</v>
      </c>
      <c r="E1" s="6">
        <f aca="true" t="shared" si="0" ref="E1:E32">PRODUCT(D1,C1)</f>
        <v>2184</v>
      </c>
      <c r="F1" s="7">
        <v>17</v>
      </c>
      <c r="G1" s="7"/>
      <c r="H1" s="59">
        <f aca="true" t="shared" si="1" ref="H1:H32">PRODUCT(C1,F1)</f>
        <v>37128</v>
      </c>
      <c r="I1" s="9">
        <v>17</v>
      </c>
      <c r="J1" s="4">
        <v>17</v>
      </c>
      <c r="K1" s="4">
        <v>1912</v>
      </c>
      <c r="L1" s="4" t="s">
        <v>1216</v>
      </c>
      <c r="O1"/>
      <c r="P1"/>
      <c r="Q1"/>
    </row>
    <row r="2" spans="1:17" ht="12.75">
      <c r="A2" s="1"/>
      <c r="B2" t="s">
        <v>1506</v>
      </c>
      <c r="C2" s="6">
        <v>4000</v>
      </c>
      <c r="D2" s="6" t="s">
        <v>1211</v>
      </c>
      <c r="E2" s="6">
        <f t="shared" si="0"/>
        <v>4000</v>
      </c>
      <c r="F2" s="7">
        <v>0</v>
      </c>
      <c r="G2" s="7"/>
      <c r="H2" s="59">
        <f t="shared" si="1"/>
        <v>0</v>
      </c>
      <c r="I2" s="9">
        <v>1</v>
      </c>
      <c r="J2" s="4">
        <v>15</v>
      </c>
      <c r="K2" s="4">
        <v>1888</v>
      </c>
      <c r="L2" s="4" t="s">
        <v>1216</v>
      </c>
      <c r="O2"/>
      <c r="P2"/>
      <c r="Q2"/>
    </row>
    <row r="3" spans="1:17" ht="12.75">
      <c r="A3" s="1"/>
      <c r="B3" t="s">
        <v>1509</v>
      </c>
      <c r="C3" s="6">
        <v>4800</v>
      </c>
      <c r="D3" s="6" t="s">
        <v>1211</v>
      </c>
      <c r="E3" s="6">
        <f t="shared" si="0"/>
        <v>4800</v>
      </c>
      <c r="F3" s="7">
        <v>10</v>
      </c>
      <c r="G3" s="7"/>
      <c r="H3" s="59">
        <f t="shared" si="1"/>
        <v>48000</v>
      </c>
      <c r="I3" s="9">
        <v>10</v>
      </c>
      <c r="J3" s="4">
        <v>10</v>
      </c>
      <c r="L3" s="4" t="s">
        <v>1216</v>
      </c>
      <c r="O3"/>
      <c r="P3"/>
      <c r="Q3"/>
    </row>
    <row r="4" spans="1:17" ht="12.75">
      <c r="A4" s="1"/>
      <c r="B4" t="s">
        <v>23</v>
      </c>
      <c r="C4" s="15">
        <v>5800</v>
      </c>
      <c r="D4" s="6" t="s">
        <v>1211</v>
      </c>
      <c r="E4" s="6">
        <f t="shared" si="0"/>
        <v>5800</v>
      </c>
      <c r="F4" s="7">
        <v>10</v>
      </c>
      <c r="G4" s="7"/>
      <c r="H4" s="59">
        <f t="shared" si="1"/>
        <v>58000</v>
      </c>
      <c r="I4" s="9" t="s">
        <v>1211</v>
      </c>
      <c r="J4" s="4" t="s">
        <v>1211</v>
      </c>
      <c r="K4" s="4" t="s">
        <v>1211</v>
      </c>
      <c r="L4" s="4" t="s">
        <v>1216</v>
      </c>
      <c r="O4"/>
      <c r="P4"/>
      <c r="Q4"/>
    </row>
    <row r="5" spans="1:17" ht="12.75">
      <c r="A5" s="1"/>
      <c r="B5" t="s">
        <v>284</v>
      </c>
      <c r="C5" s="6">
        <v>6000</v>
      </c>
      <c r="D5" s="12" t="s">
        <v>1211</v>
      </c>
      <c r="E5" s="6">
        <f t="shared" si="0"/>
        <v>6000</v>
      </c>
      <c r="F5" s="7">
        <v>60</v>
      </c>
      <c r="G5" s="7"/>
      <c r="H5" s="59">
        <f t="shared" si="1"/>
        <v>360000</v>
      </c>
      <c r="I5" s="9">
        <v>30</v>
      </c>
      <c r="J5" s="9">
        <v>60</v>
      </c>
      <c r="K5" s="4">
        <v>1912</v>
      </c>
      <c r="L5" s="4" t="s">
        <v>1212</v>
      </c>
      <c r="M5" s="10" t="s">
        <v>1487</v>
      </c>
      <c r="O5"/>
      <c r="P5"/>
      <c r="Q5"/>
    </row>
    <row r="6" spans="1:17" ht="12.75">
      <c r="A6" s="1"/>
      <c r="B6" t="s">
        <v>2</v>
      </c>
      <c r="C6" s="6">
        <v>7000</v>
      </c>
      <c r="D6" s="6" t="s">
        <v>1211</v>
      </c>
      <c r="E6" s="6">
        <f t="shared" si="0"/>
        <v>7000</v>
      </c>
      <c r="F6" s="7" t="s">
        <v>1211</v>
      </c>
      <c r="G6" s="7"/>
      <c r="H6" s="59">
        <f t="shared" si="1"/>
        <v>7000</v>
      </c>
      <c r="I6" s="9" t="s">
        <v>1211</v>
      </c>
      <c r="J6" s="4" t="s">
        <v>1211</v>
      </c>
      <c r="K6" s="4" t="s">
        <v>1211</v>
      </c>
      <c r="L6" s="4" t="s">
        <v>1212</v>
      </c>
      <c r="O6" s="13"/>
      <c r="P6" s="13"/>
      <c r="Q6"/>
    </row>
    <row r="7" spans="1:17" ht="12.75">
      <c r="A7" s="1"/>
      <c r="B7" s="1" t="s">
        <v>388</v>
      </c>
      <c r="C7" s="6">
        <v>8000</v>
      </c>
      <c r="D7" s="6">
        <v>1</v>
      </c>
      <c r="E7" s="6">
        <f t="shared" si="0"/>
        <v>8000</v>
      </c>
      <c r="F7" s="11">
        <v>0</v>
      </c>
      <c r="G7" s="11"/>
      <c r="H7" s="59">
        <f t="shared" si="1"/>
        <v>0</v>
      </c>
      <c r="I7" s="9">
        <v>10</v>
      </c>
      <c r="J7" s="4">
        <v>10</v>
      </c>
      <c r="K7" s="4">
        <v>1893</v>
      </c>
      <c r="L7" s="4" t="s">
        <v>1216</v>
      </c>
      <c r="O7" s="13"/>
      <c r="P7" s="13"/>
      <c r="Q7"/>
    </row>
    <row r="8" spans="1:17" ht="12.75">
      <c r="A8" s="1"/>
      <c r="B8" t="s">
        <v>1498</v>
      </c>
      <c r="C8" s="27">
        <v>10000</v>
      </c>
      <c r="D8" s="10" t="s">
        <v>1211</v>
      </c>
      <c r="E8" s="6">
        <f t="shared" si="0"/>
        <v>10000</v>
      </c>
      <c r="F8" s="7">
        <v>0</v>
      </c>
      <c r="G8" s="7"/>
      <c r="H8" s="59">
        <f t="shared" si="1"/>
        <v>0</v>
      </c>
      <c r="I8" s="10">
        <v>10</v>
      </c>
      <c r="J8" s="10">
        <v>10</v>
      </c>
      <c r="K8" s="10">
        <v>1901</v>
      </c>
      <c r="L8" s="10" t="s">
        <v>1216</v>
      </c>
      <c r="N8" s="10"/>
      <c r="O8" s="13"/>
      <c r="P8" s="13"/>
      <c r="Q8"/>
    </row>
    <row r="9" spans="1:17" ht="12.75">
      <c r="A9" s="1"/>
      <c r="B9" t="s">
        <v>1263</v>
      </c>
      <c r="C9" s="6">
        <v>10000</v>
      </c>
      <c r="D9" s="8" t="s">
        <v>1211</v>
      </c>
      <c r="E9" s="6">
        <f t="shared" si="0"/>
        <v>10000</v>
      </c>
      <c r="F9" s="20">
        <v>8.75</v>
      </c>
      <c r="G9" s="20" t="s">
        <v>1222</v>
      </c>
      <c r="H9" s="59">
        <f t="shared" si="1"/>
        <v>87500</v>
      </c>
      <c r="I9" s="9" t="s">
        <v>1211</v>
      </c>
      <c r="J9" s="4" t="s">
        <v>1211</v>
      </c>
      <c r="K9" s="4" t="s">
        <v>1211</v>
      </c>
      <c r="L9" s="4" t="s">
        <v>1212</v>
      </c>
      <c r="O9"/>
      <c r="P9"/>
      <c r="Q9"/>
    </row>
    <row r="10" spans="1:17" ht="12.75">
      <c r="A10" s="1"/>
      <c r="B10" t="s">
        <v>1500</v>
      </c>
      <c r="C10" s="27">
        <v>16000</v>
      </c>
      <c r="D10" s="10" t="s">
        <v>1211</v>
      </c>
      <c r="E10" s="6">
        <f t="shared" si="0"/>
        <v>16000</v>
      </c>
      <c r="F10" s="7">
        <v>3.125</v>
      </c>
      <c r="G10" s="7"/>
      <c r="H10" s="59">
        <f t="shared" si="1"/>
        <v>50000</v>
      </c>
      <c r="I10" s="10">
        <v>3.125</v>
      </c>
      <c r="J10" s="10">
        <v>3.125</v>
      </c>
      <c r="K10" s="10">
        <v>1912</v>
      </c>
      <c r="L10" s="10" t="s">
        <v>1216</v>
      </c>
      <c r="N10" s="10"/>
      <c r="O10" s="13"/>
      <c r="P10" s="13"/>
      <c r="Q10"/>
    </row>
    <row r="11" spans="1:17" ht="12.75">
      <c r="A11" s="1"/>
      <c r="B11" s="1" t="s">
        <v>103</v>
      </c>
      <c r="C11" s="6">
        <v>16000</v>
      </c>
      <c r="D11" s="6" t="s">
        <v>1211</v>
      </c>
      <c r="E11" s="6">
        <f t="shared" si="0"/>
        <v>16000</v>
      </c>
      <c r="F11" s="11">
        <v>25</v>
      </c>
      <c r="G11" s="11"/>
      <c r="H11" s="59">
        <f t="shared" si="1"/>
        <v>400000</v>
      </c>
      <c r="I11" s="9">
        <v>25</v>
      </c>
      <c r="J11" s="4">
        <v>25</v>
      </c>
      <c r="K11" s="4" t="s">
        <v>1222</v>
      </c>
      <c r="L11" s="4" t="s">
        <v>1216</v>
      </c>
      <c r="O11"/>
      <c r="P11"/>
      <c r="Q11"/>
    </row>
    <row r="12" spans="1:17" ht="12.75">
      <c r="A12" s="1"/>
      <c r="B12" t="s">
        <v>1215</v>
      </c>
      <c r="C12" s="12">
        <v>17000</v>
      </c>
      <c r="D12" s="8" t="s">
        <v>1211</v>
      </c>
      <c r="E12" s="6">
        <f t="shared" si="0"/>
        <v>17000</v>
      </c>
      <c r="F12" s="7" t="s">
        <v>1211</v>
      </c>
      <c r="G12" s="7"/>
      <c r="H12" s="59">
        <f t="shared" si="1"/>
        <v>17000</v>
      </c>
      <c r="I12" s="9" t="s">
        <v>1211</v>
      </c>
      <c r="J12" s="4" t="s">
        <v>1211</v>
      </c>
      <c r="K12" s="4" t="s">
        <v>1211</v>
      </c>
      <c r="L12" s="4" t="s">
        <v>1216</v>
      </c>
      <c r="N12" s="4" t="s">
        <v>1217</v>
      </c>
      <c r="O12" s="13"/>
      <c r="P12" s="13"/>
      <c r="Q12"/>
    </row>
    <row r="13" spans="1:17" ht="12.75">
      <c r="A13" s="1"/>
      <c r="B13" t="s">
        <v>1226</v>
      </c>
      <c r="C13" s="6">
        <v>40000</v>
      </c>
      <c r="D13" s="8" t="s">
        <v>1211</v>
      </c>
      <c r="E13" s="6">
        <f t="shared" si="0"/>
        <v>40000</v>
      </c>
      <c r="F13" s="7">
        <v>0</v>
      </c>
      <c r="G13" s="7"/>
      <c r="H13" s="59">
        <f t="shared" si="1"/>
        <v>0</v>
      </c>
      <c r="I13" s="9">
        <v>25</v>
      </c>
      <c r="J13" s="4">
        <v>25</v>
      </c>
      <c r="K13" s="4" t="s">
        <v>1214</v>
      </c>
      <c r="L13" s="4" t="s">
        <v>1216</v>
      </c>
      <c r="N13" s="4" t="s">
        <v>1217</v>
      </c>
      <c r="O13"/>
      <c r="P13"/>
      <c r="Q13"/>
    </row>
    <row r="14" spans="1:17" ht="12.75">
      <c r="A14" s="1"/>
      <c r="B14" t="s">
        <v>459</v>
      </c>
      <c r="C14" s="6">
        <v>7000</v>
      </c>
      <c r="D14" s="6">
        <v>7.75</v>
      </c>
      <c r="E14" s="6">
        <f t="shared" si="0"/>
        <v>54250</v>
      </c>
      <c r="F14">
        <v>1</v>
      </c>
      <c r="G14"/>
      <c r="H14" s="59">
        <f t="shared" si="1"/>
        <v>7000</v>
      </c>
      <c r="I14" s="9">
        <v>1</v>
      </c>
      <c r="J14" s="4">
        <v>1</v>
      </c>
      <c r="K14" s="4">
        <v>1912</v>
      </c>
      <c r="L14" s="4" t="s">
        <v>1216</v>
      </c>
      <c r="O14" s="13"/>
      <c r="P14" s="13"/>
      <c r="Q14"/>
    </row>
    <row r="15" spans="1:17" ht="12.75">
      <c r="A15" s="1"/>
      <c r="B15" s="1" t="s">
        <v>71</v>
      </c>
      <c r="C15" s="6">
        <v>56000</v>
      </c>
      <c r="D15" s="6"/>
      <c r="E15" s="6">
        <f t="shared" si="0"/>
        <v>56000</v>
      </c>
      <c r="F15" s="11">
        <v>0</v>
      </c>
      <c r="G15" s="11"/>
      <c r="H15" s="59">
        <f t="shared" si="1"/>
        <v>0</v>
      </c>
      <c r="L15" s="4" t="s">
        <v>1212</v>
      </c>
      <c r="O15"/>
      <c r="P15"/>
      <c r="Q15"/>
    </row>
    <row r="16" spans="1:17" ht="12.75">
      <c r="A16" s="1"/>
      <c r="B16" t="s">
        <v>324</v>
      </c>
      <c r="C16" s="6">
        <v>2800</v>
      </c>
      <c r="D16" s="6">
        <v>21</v>
      </c>
      <c r="E16" s="6">
        <f t="shared" si="0"/>
        <v>58800</v>
      </c>
      <c r="F16" s="7">
        <v>0</v>
      </c>
      <c r="G16" s="7"/>
      <c r="H16" s="59">
        <f t="shared" si="1"/>
        <v>0</v>
      </c>
      <c r="I16" s="9">
        <v>10</v>
      </c>
      <c r="J16" s="4">
        <v>20</v>
      </c>
      <c r="K16" s="4">
        <v>1900</v>
      </c>
      <c r="L16" s="4" t="s">
        <v>1212</v>
      </c>
      <c r="O16"/>
      <c r="P16"/>
      <c r="Q16"/>
    </row>
    <row r="17" spans="1:17" ht="12.75">
      <c r="A17" s="1"/>
      <c r="B17" t="s">
        <v>1272</v>
      </c>
      <c r="C17" s="6">
        <v>66000</v>
      </c>
      <c r="D17" s="8" t="s">
        <v>1211</v>
      </c>
      <c r="E17" s="6">
        <f t="shared" si="0"/>
        <v>66000</v>
      </c>
      <c r="F17" s="7">
        <v>20</v>
      </c>
      <c r="G17" s="7"/>
      <c r="H17" s="59">
        <f t="shared" si="1"/>
        <v>1320000</v>
      </c>
      <c r="I17" s="9">
        <v>10</v>
      </c>
      <c r="J17" s="4">
        <v>20</v>
      </c>
      <c r="K17" s="4">
        <v>1912</v>
      </c>
      <c r="L17" s="4" t="s">
        <v>1212</v>
      </c>
      <c r="O17"/>
      <c r="P17"/>
      <c r="Q17"/>
    </row>
    <row r="18" spans="1:17" ht="12.75">
      <c r="A18" s="1"/>
      <c r="B18" t="s">
        <v>76</v>
      </c>
      <c r="C18" s="6">
        <v>6000</v>
      </c>
      <c r="D18" s="6">
        <v>15</v>
      </c>
      <c r="E18" s="6">
        <f t="shared" si="0"/>
        <v>90000</v>
      </c>
      <c r="F18" s="7">
        <v>0</v>
      </c>
      <c r="G18" s="7"/>
      <c r="H18" s="59">
        <f t="shared" si="1"/>
        <v>0</v>
      </c>
      <c r="I18" s="9" t="s">
        <v>1211</v>
      </c>
      <c r="J18" s="4" t="s">
        <v>1211</v>
      </c>
      <c r="K18" s="4" t="s">
        <v>1211</v>
      </c>
      <c r="L18" s="4" t="s">
        <v>1216</v>
      </c>
      <c r="M18" s="10" t="s">
        <v>1487</v>
      </c>
      <c r="O18"/>
      <c r="P18"/>
      <c r="Q18"/>
    </row>
    <row r="19" spans="1:17" ht="12.75">
      <c r="A19" s="1"/>
      <c r="B19" t="s">
        <v>291</v>
      </c>
      <c r="C19" s="6">
        <v>8000</v>
      </c>
      <c r="D19" s="6">
        <v>17.5</v>
      </c>
      <c r="E19" s="6">
        <f t="shared" si="0"/>
        <v>140000</v>
      </c>
      <c r="F19" s="7" t="s">
        <v>1211</v>
      </c>
      <c r="G19" s="7"/>
      <c r="H19" s="59">
        <f t="shared" si="1"/>
        <v>8000</v>
      </c>
      <c r="I19" s="9" t="s">
        <v>1211</v>
      </c>
      <c r="J19" s="4" t="s">
        <v>1211</v>
      </c>
      <c r="K19" s="4" t="s">
        <v>1211</v>
      </c>
      <c r="L19" s="4" t="s">
        <v>1216</v>
      </c>
      <c r="O19"/>
      <c r="P19"/>
      <c r="Q19"/>
    </row>
    <row r="20" spans="1:17" ht="12.75">
      <c r="A20" s="1"/>
      <c r="B20" s="1" t="s">
        <v>1491</v>
      </c>
      <c r="C20" s="6">
        <v>12000</v>
      </c>
      <c r="D20" s="6">
        <v>12</v>
      </c>
      <c r="E20" s="6">
        <f t="shared" si="0"/>
        <v>144000</v>
      </c>
      <c r="F20" s="11">
        <v>0</v>
      </c>
      <c r="G20" s="11"/>
      <c r="H20" s="59">
        <f t="shared" si="1"/>
        <v>0</v>
      </c>
      <c r="I20" s="9">
        <v>12.5</v>
      </c>
      <c r="J20" s="4">
        <v>12.5</v>
      </c>
      <c r="K20" s="4">
        <v>1884</v>
      </c>
      <c r="L20" s="4" t="s">
        <v>1216</v>
      </c>
      <c r="O20"/>
      <c r="P20"/>
      <c r="Q20"/>
    </row>
    <row r="21" spans="1:17" ht="12.75">
      <c r="A21" s="1"/>
      <c r="B21" t="s">
        <v>352</v>
      </c>
      <c r="C21" s="6">
        <v>7150</v>
      </c>
      <c r="D21" s="6">
        <v>42.75</v>
      </c>
      <c r="E21" s="6">
        <f t="shared" si="0"/>
        <v>305662.5</v>
      </c>
      <c r="F21" s="7">
        <v>0</v>
      </c>
      <c r="G21" s="7"/>
      <c r="H21" s="59">
        <f t="shared" si="1"/>
        <v>0</v>
      </c>
      <c r="I21" s="9">
        <v>4.5</v>
      </c>
      <c r="J21" s="4">
        <v>10.5</v>
      </c>
      <c r="K21" s="4">
        <v>1900</v>
      </c>
      <c r="L21" s="4" t="s">
        <v>1216</v>
      </c>
      <c r="O21"/>
      <c r="P21"/>
      <c r="Q21"/>
    </row>
    <row r="22" spans="1:17" ht="12.75">
      <c r="A22" s="1"/>
      <c r="B22" t="s">
        <v>4</v>
      </c>
      <c r="C22" s="6">
        <v>10000</v>
      </c>
      <c r="D22" s="6">
        <v>35</v>
      </c>
      <c r="E22" s="6">
        <f t="shared" si="0"/>
        <v>350000</v>
      </c>
      <c r="F22" s="7">
        <v>0</v>
      </c>
      <c r="G22" s="7"/>
      <c r="H22" s="59">
        <f t="shared" si="1"/>
        <v>0</v>
      </c>
      <c r="I22" s="9" t="s">
        <v>1211</v>
      </c>
      <c r="J22" s="4" t="s">
        <v>1211</v>
      </c>
      <c r="K22" s="4" t="s">
        <v>1211</v>
      </c>
      <c r="L22" s="4" t="s">
        <v>1216</v>
      </c>
      <c r="O22"/>
      <c r="P22"/>
      <c r="Q22"/>
    </row>
    <row r="23" spans="1:17" ht="12.75">
      <c r="A23" s="1"/>
      <c r="B23" t="s">
        <v>457</v>
      </c>
      <c r="C23" s="6">
        <v>3000</v>
      </c>
      <c r="D23" s="6">
        <v>120</v>
      </c>
      <c r="E23" s="6">
        <f t="shared" si="0"/>
        <v>360000</v>
      </c>
      <c r="F23" t="s">
        <v>1211</v>
      </c>
      <c r="G23"/>
      <c r="H23" s="59">
        <f t="shared" si="1"/>
        <v>3000</v>
      </c>
      <c r="I23" s="9" t="s">
        <v>1211</v>
      </c>
      <c r="J23" s="4" t="s">
        <v>458</v>
      </c>
      <c r="K23" s="4" t="s">
        <v>1211</v>
      </c>
      <c r="L23" s="4" t="s">
        <v>1212</v>
      </c>
      <c r="O23"/>
      <c r="P23"/>
      <c r="Q23"/>
    </row>
    <row r="24" spans="1:17" ht="12.75">
      <c r="A24" s="1"/>
      <c r="B24" s="1" t="s">
        <v>413</v>
      </c>
      <c r="C24" s="6">
        <v>4200</v>
      </c>
      <c r="D24" s="6">
        <v>87</v>
      </c>
      <c r="E24" s="6">
        <f t="shared" si="0"/>
        <v>365400</v>
      </c>
      <c r="F24" s="11">
        <v>3</v>
      </c>
      <c r="G24" s="11"/>
      <c r="H24" s="59">
        <f t="shared" si="1"/>
        <v>12600</v>
      </c>
      <c r="I24" s="9">
        <v>7.5</v>
      </c>
      <c r="J24" s="9">
        <v>7.5</v>
      </c>
      <c r="K24" s="4">
        <v>1912</v>
      </c>
      <c r="L24" s="4" t="s">
        <v>1212</v>
      </c>
      <c r="O24"/>
      <c r="P24"/>
      <c r="Q24"/>
    </row>
    <row r="25" spans="1:17" ht="12.75">
      <c r="A25" s="1"/>
      <c r="B25" t="s">
        <v>478</v>
      </c>
      <c r="C25" s="6">
        <v>7400</v>
      </c>
      <c r="D25" s="6">
        <v>54</v>
      </c>
      <c r="E25" s="6">
        <f t="shared" si="0"/>
        <v>399600</v>
      </c>
      <c r="F25">
        <v>4</v>
      </c>
      <c r="G25"/>
      <c r="H25" s="59">
        <f t="shared" si="1"/>
        <v>29600</v>
      </c>
      <c r="I25" s="6">
        <v>4</v>
      </c>
      <c r="J25" s="9">
        <v>4</v>
      </c>
      <c r="K25" s="4" t="s">
        <v>1222</v>
      </c>
      <c r="L25" s="4" t="s">
        <v>1216</v>
      </c>
      <c r="O25"/>
      <c r="P25"/>
      <c r="Q25"/>
    </row>
    <row r="26" spans="1:17" ht="12.75">
      <c r="A26" s="1"/>
      <c r="B26" s="1" t="s">
        <v>228</v>
      </c>
      <c r="C26" s="6">
        <v>8000</v>
      </c>
      <c r="D26" s="6">
        <v>52</v>
      </c>
      <c r="E26" s="6">
        <f t="shared" si="0"/>
        <v>416000</v>
      </c>
      <c r="F26" s="11">
        <v>0</v>
      </c>
      <c r="G26" s="11"/>
      <c r="H26" s="59">
        <f t="shared" si="1"/>
        <v>0</v>
      </c>
      <c r="I26" s="9">
        <v>5.5</v>
      </c>
      <c r="J26" s="4">
        <v>5.5</v>
      </c>
      <c r="K26" s="4" t="s">
        <v>229</v>
      </c>
      <c r="L26" s="4" t="s">
        <v>1212</v>
      </c>
      <c r="O26"/>
      <c r="P26"/>
      <c r="Q26"/>
    </row>
    <row r="27" spans="1:17" ht="12.75">
      <c r="A27" s="1"/>
      <c r="B27" t="s">
        <v>317</v>
      </c>
      <c r="C27" s="6">
        <v>16000</v>
      </c>
      <c r="D27" s="6">
        <v>27</v>
      </c>
      <c r="E27" s="6">
        <f t="shared" si="0"/>
        <v>432000</v>
      </c>
      <c r="F27" s="7" t="s">
        <v>1211</v>
      </c>
      <c r="G27" s="7"/>
      <c r="H27" s="59">
        <f t="shared" si="1"/>
        <v>16000</v>
      </c>
      <c r="I27" s="9" t="s">
        <v>1211</v>
      </c>
      <c r="J27" s="4" t="s">
        <v>1504</v>
      </c>
      <c r="L27" s="4" t="s">
        <v>1212</v>
      </c>
      <c r="O27"/>
      <c r="P27"/>
      <c r="Q27"/>
    </row>
    <row r="28" spans="1:17" ht="12.75">
      <c r="A28" s="1"/>
      <c r="B28" t="s">
        <v>3</v>
      </c>
      <c r="C28" s="6">
        <v>36000</v>
      </c>
      <c r="D28" s="6">
        <v>13.25</v>
      </c>
      <c r="E28" s="6">
        <f t="shared" si="0"/>
        <v>477000</v>
      </c>
      <c r="F28" s="7" t="s">
        <v>1211</v>
      </c>
      <c r="G28" s="7"/>
      <c r="H28" s="59">
        <f t="shared" si="1"/>
        <v>36000</v>
      </c>
      <c r="I28" s="9" t="s">
        <v>1211</v>
      </c>
      <c r="J28" s="4" t="s">
        <v>1211</v>
      </c>
      <c r="K28" s="4" t="s">
        <v>1211</v>
      </c>
      <c r="L28" s="4" t="s">
        <v>1216</v>
      </c>
      <c r="O28"/>
      <c r="P28"/>
      <c r="Q28"/>
    </row>
    <row r="29" spans="1:17" ht="12.75">
      <c r="A29" s="1"/>
      <c r="B29" t="s">
        <v>28</v>
      </c>
      <c r="C29" s="6">
        <v>6750</v>
      </c>
      <c r="D29" s="6">
        <v>72</v>
      </c>
      <c r="E29" s="6">
        <f t="shared" si="0"/>
        <v>486000</v>
      </c>
      <c r="F29" s="7">
        <v>3.5</v>
      </c>
      <c r="G29" s="7"/>
      <c r="H29" s="59">
        <f t="shared" si="1"/>
        <v>23625</v>
      </c>
      <c r="I29" s="9">
        <v>3.5</v>
      </c>
      <c r="J29" s="4">
        <v>3.5</v>
      </c>
      <c r="K29" s="4">
        <v>1913</v>
      </c>
      <c r="L29" s="4" t="s">
        <v>1216</v>
      </c>
      <c r="O29"/>
      <c r="P29"/>
      <c r="Q29"/>
    </row>
    <row r="30" spans="1:17" ht="12.75">
      <c r="A30" s="1"/>
      <c r="B30" t="s">
        <v>81</v>
      </c>
      <c r="C30" s="6">
        <v>1000</v>
      </c>
      <c r="D30" s="6">
        <v>500</v>
      </c>
      <c r="E30" s="6">
        <f t="shared" si="0"/>
        <v>500000</v>
      </c>
      <c r="F30" s="7">
        <v>183.63</v>
      </c>
      <c r="G30" s="7"/>
      <c r="H30" s="59">
        <f t="shared" si="1"/>
        <v>183630</v>
      </c>
      <c r="I30" s="9">
        <v>183.63</v>
      </c>
      <c r="J30" s="9">
        <v>183.63</v>
      </c>
      <c r="K30" s="4">
        <v>1912</v>
      </c>
      <c r="L30" s="4" t="s">
        <v>1216</v>
      </c>
      <c r="M30" s="10" t="s">
        <v>1487</v>
      </c>
      <c r="O30"/>
      <c r="P30"/>
      <c r="Q30"/>
    </row>
    <row r="31" spans="1:17" ht="12.75">
      <c r="A31" s="1"/>
      <c r="B31" t="s">
        <v>1464</v>
      </c>
      <c r="C31" s="13">
        <v>5000</v>
      </c>
      <c r="D31" s="13">
        <v>100</v>
      </c>
      <c r="E31" s="6">
        <f t="shared" si="0"/>
        <v>500000</v>
      </c>
      <c r="F31" s="7" t="s">
        <v>1211</v>
      </c>
      <c r="G31" s="7"/>
      <c r="H31" s="59">
        <f t="shared" si="1"/>
        <v>5000</v>
      </c>
      <c r="I31" s="25" t="s">
        <v>1465</v>
      </c>
      <c r="J31" s="24"/>
      <c r="K31" s="24"/>
      <c r="L31" t="s">
        <v>1212</v>
      </c>
      <c r="O31"/>
      <c r="P31"/>
      <c r="Q31"/>
    </row>
    <row r="32" spans="1:17" ht="12.75">
      <c r="A32" s="1"/>
      <c r="B32" t="s">
        <v>27</v>
      </c>
      <c r="C32" s="6">
        <v>2800</v>
      </c>
      <c r="D32" s="6">
        <v>199</v>
      </c>
      <c r="E32" s="6">
        <f t="shared" si="0"/>
        <v>557200</v>
      </c>
      <c r="F32" s="7">
        <v>5</v>
      </c>
      <c r="G32" s="7"/>
      <c r="H32" s="59">
        <f t="shared" si="1"/>
        <v>14000</v>
      </c>
      <c r="I32" s="9">
        <v>5</v>
      </c>
      <c r="J32" s="4">
        <v>5</v>
      </c>
      <c r="K32" s="4">
        <v>1912</v>
      </c>
      <c r="L32" s="4" t="s">
        <v>1216</v>
      </c>
      <c r="O32"/>
      <c r="P32"/>
      <c r="Q32"/>
    </row>
    <row r="33" spans="1:17" ht="12.75">
      <c r="A33" s="1"/>
      <c r="B33" s="1" t="s">
        <v>78</v>
      </c>
      <c r="C33" s="6">
        <v>36000</v>
      </c>
      <c r="D33" s="6">
        <v>15.75</v>
      </c>
      <c r="E33" s="6">
        <f aca="true" t="shared" si="2" ref="E33:E51">PRODUCT(D33,C33)</f>
        <v>567000</v>
      </c>
      <c r="F33" s="11" t="s">
        <v>1211</v>
      </c>
      <c r="G33" s="11"/>
      <c r="H33" s="59">
        <f aca="true" t="shared" si="3" ref="H33:H64">PRODUCT(C33,F33)</f>
        <v>36000</v>
      </c>
      <c r="I33" s="9" t="s">
        <v>1211</v>
      </c>
      <c r="J33" s="4" t="s">
        <v>1211</v>
      </c>
      <c r="K33" s="4" t="s">
        <v>1211</v>
      </c>
      <c r="L33" s="4" t="s">
        <v>1216</v>
      </c>
      <c r="O33"/>
      <c r="P33"/>
      <c r="Q33"/>
    </row>
    <row r="34" spans="1:17" ht="12.75">
      <c r="A34" s="1"/>
      <c r="B34" t="s">
        <v>394</v>
      </c>
      <c r="C34" s="6">
        <v>3600</v>
      </c>
      <c r="D34" s="6">
        <v>160</v>
      </c>
      <c r="E34" s="6">
        <f t="shared" si="2"/>
        <v>576000</v>
      </c>
      <c r="F34" s="7">
        <v>0</v>
      </c>
      <c r="G34" s="7"/>
      <c r="H34" s="59">
        <f t="shared" si="3"/>
        <v>0</v>
      </c>
      <c r="I34" s="9">
        <v>8</v>
      </c>
      <c r="J34" s="4">
        <v>8</v>
      </c>
      <c r="K34" s="4">
        <v>1906</v>
      </c>
      <c r="L34" s="4" t="s">
        <v>1216</v>
      </c>
      <c r="O34"/>
      <c r="P34"/>
      <c r="Q34"/>
    </row>
    <row r="35" spans="1:17" ht="12.75">
      <c r="A35" s="1"/>
      <c r="B35" t="s">
        <v>168</v>
      </c>
      <c r="C35" s="6">
        <v>20000</v>
      </c>
      <c r="D35" s="6">
        <v>29.5</v>
      </c>
      <c r="E35" s="6">
        <f t="shared" si="2"/>
        <v>590000</v>
      </c>
      <c r="F35" s="7">
        <v>0</v>
      </c>
      <c r="G35" s="7"/>
      <c r="H35" s="59">
        <f t="shared" si="3"/>
        <v>0</v>
      </c>
      <c r="I35" s="9" t="s">
        <v>1211</v>
      </c>
      <c r="J35" s="4" t="s">
        <v>1211</v>
      </c>
      <c r="K35" s="4" t="s">
        <v>1211</v>
      </c>
      <c r="L35" s="4" t="s">
        <v>1216</v>
      </c>
      <c r="O35" s="21"/>
      <c r="P35"/>
      <c r="Q35"/>
    </row>
    <row r="36" spans="1:17" ht="12.75">
      <c r="A36" s="1"/>
      <c r="B36" t="s">
        <v>84</v>
      </c>
      <c r="C36" s="6">
        <v>12000</v>
      </c>
      <c r="D36" s="6">
        <v>55.25</v>
      </c>
      <c r="E36" s="6">
        <f t="shared" si="2"/>
        <v>663000</v>
      </c>
      <c r="F36" s="7">
        <v>0</v>
      </c>
      <c r="G36" s="7"/>
      <c r="H36" s="59">
        <f t="shared" si="3"/>
        <v>0</v>
      </c>
      <c r="I36" s="9">
        <v>5</v>
      </c>
      <c r="J36" s="4">
        <v>11.4</v>
      </c>
      <c r="K36" s="4">
        <v>1901</v>
      </c>
      <c r="L36" s="4" t="s">
        <v>1216</v>
      </c>
      <c r="N36" s="4" t="s">
        <v>1217</v>
      </c>
      <c r="O36"/>
      <c r="P36"/>
      <c r="Q36"/>
    </row>
    <row r="37" spans="1:17" ht="12.75">
      <c r="A37" s="1"/>
      <c r="B37" t="s">
        <v>35</v>
      </c>
      <c r="C37" s="6">
        <v>2217</v>
      </c>
      <c r="D37" s="6">
        <v>332</v>
      </c>
      <c r="E37" s="6">
        <f t="shared" si="2"/>
        <v>736044</v>
      </c>
      <c r="F37" s="7">
        <v>15</v>
      </c>
      <c r="G37" s="7"/>
      <c r="H37" s="59">
        <f t="shared" si="3"/>
        <v>33255</v>
      </c>
      <c r="I37" s="9">
        <v>5</v>
      </c>
      <c r="J37" s="4">
        <v>15</v>
      </c>
      <c r="K37" s="4">
        <v>1912</v>
      </c>
      <c r="L37" s="4" t="s">
        <v>1212</v>
      </c>
      <c r="O37"/>
      <c r="P37"/>
      <c r="Q37"/>
    </row>
    <row r="38" spans="1:17" ht="12.75">
      <c r="A38" s="1"/>
      <c r="B38" s="1" t="s">
        <v>370</v>
      </c>
      <c r="C38" s="6">
        <v>9500</v>
      </c>
      <c r="D38" s="6">
        <v>84</v>
      </c>
      <c r="E38" s="6">
        <f t="shared" si="2"/>
        <v>798000</v>
      </c>
      <c r="F38" s="11">
        <v>5</v>
      </c>
      <c r="G38" s="11"/>
      <c r="H38" s="59">
        <f t="shared" si="3"/>
        <v>47500</v>
      </c>
      <c r="I38" s="9">
        <v>5</v>
      </c>
      <c r="J38" s="4">
        <v>5</v>
      </c>
      <c r="K38" s="4">
        <v>1912</v>
      </c>
      <c r="L38" s="4" t="s">
        <v>1216</v>
      </c>
      <c r="O38"/>
      <c r="P38"/>
      <c r="Q38"/>
    </row>
    <row r="39" spans="1:17" ht="12.75">
      <c r="A39" s="1"/>
      <c r="B39" s="1" t="s">
        <v>465</v>
      </c>
      <c r="C39" s="27">
        <v>2000</v>
      </c>
      <c r="D39" s="10">
        <v>440</v>
      </c>
      <c r="E39" s="6">
        <f t="shared" si="2"/>
        <v>880000</v>
      </c>
      <c r="F39" s="1">
        <f>25+5.85</f>
        <v>30.85</v>
      </c>
      <c r="G39" s="1"/>
      <c r="H39" s="59">
        <f t="shared" si="3"/>
        <v>61700</v>
      </c>
      <c r="I39" s="10">
        <v>5.85</v>
      </c>
      <c r="J39" s="10">
        <v>30.85</v>
      </c>
      <c r="K39" s="10">
        <v>1912</v>
      </c>
      <c r="L39" s="10" t="s">
        <v>1216</v>
      </c>
      <c r="O39"/>
      <c r="P39"/>
      <c r="Q39"/>
    </row>
    <row r="40" spans="1:17" ht="12.75">
      <c r="A40" s="1"/>
      <c r="B40" t="s">
        <v>134</v>
      </c>
      <c r="C40" s="6">
        <v>4500</v>
      </c>
      <c r="D40" s="6">
        <v>200</v>
      </c>
      <c r="E40" s="6">
        <f t="shared" si="2"/>
        <v>900000</v>
      </c>
      <c r="F40" s="7" t="s">
        <v>1211</v>
      </c>
      <c r="G40" s="7"/>
      <c r="H40" s="59">
        <f t="shared" si="3"/>
        <v>4500</v>
      </c>
      <c r="I40" s="9" t="s">
        <v>1211</v>
      </c>
      <c r="J40" s="4" t="s">
        <v>1248</v>
      </c>
      <c r="L40" s="4" t="s">
        <v>1212</v>
      </c>
      <c r="O40"/>
      <c r="P40"/>
      <c r="Q40"/>
    </row>
    <row r="41" spans="1:17" ht="12.75">
      <c r="A41" s="1"/>
      <c r="B41" s="1" t="s">
        <v>333</v>
      </c>
      <c r="C41" s="6">
        <v>1600</v>
      </c>
      <c r="D41" s="6">
        <v>590</v>
      </c>
      <c r="E41" s="6">
        <f t="shared" si="2"/>
        <v>944000</v>
      </c>
      <c r="F41" s="11">
        <v>30</v>
      </c>
      <c r="G41" s="11"/>
      <c r="H41" s="59">
        <f t="shared" si="3"/>
        <v>48000</v>
      </c>
      <c r="I41" s="9">
        <v>25</v>
      </c>
      <c r="J41" s="4">
        <v>25</v>
      </c>
      <c r="K41" s="4">
        <v>1912</v>
      </c>
      <c r="L41" s="4" t="s">
        <v>1216</v>
      </c>
      <c r="O41"/>
      <c r="P41"/>
      <c r="Q41"/>
    </row>
    <row r="42" spans="1:17" ht="12.75">
      <c r="A42" s="1"/>
      <c r="B42" t="s">
        <v>1461</v>
      </c>
      <c r="C42" s="13">
        <v>3000</v>
      </c>
      <c r="D42" s="13">
        <v>315</v>
      </c>
      <c r="E42" s="6">
        <f t="shared" si="2"/>
        <v>945000</v>
      </c>
      <c r="F42" s="7">
        <v>18.75</v>
      </c>
      <c r="G42" s="7"/>
      <c r="H42" s="59">
        <f t="shared" si="3"/>
        <v>56250</v>
      </c>
      <c r="I42" s="24">
        <v>18.75</v>
      </c>
      <c r="J42" s="24">
        <v>18.75</v>
      </c>
      <c r="K42" s="24"/>
      <c r="L42" t="s">
        <v>1216</v>
      </c>
      <c r="O42"/>
      <c r="P42"/>
      <c r="Q42"/>
    </row>
    <row r="43" spans="1:17" ht="12.75">
      <c r="A43" s="1"/>
      <c r="B43" t="s">
        <v>210</v>
      </c>
      <c r="C43" s="6">
        <v>12000</v>
      </c>
      <c r="D43" s="6">
        <v>79</v>
      </c>
      <c r="E43" s="6">
        <f t="shared" si="2"/>
        <v>948000</v>
      </c>
      <c r="F43" s="7" t="s">
        <v>1211</v>
      </c>
      <c r="G43" s="7"/>
      <c r="H43" s="59">
        <f t="shared" si="3"/>
        <v>12000</v>
      </c>
      <c r="I43" s="9" t="s">
        <v>1211</v>
      </c>
      <c r="J43" s="4" t="s">
        <v>1248</v>
      </c>
      <c r="K43" s="4" t="s">
        <v>1211</v>
      </c>
      <c r="L43" s="4" t="s">
        <v>1212</v>
      </c>
      <c r="M43" s="10" t="s">
        <v>1489</v>
      </c>
      <c r="O43"/>
      <c r="P43"/>
      <c r="Q43"/>
    </row>
    <row r="44" spans="1:17" ht="12.75">
      <c r="A44" s="1"/>
      <c r="B44" t="s">
        <v>1516</v>
      </c>
      <c r="C44" s="6">
        <v>7500</v>
      </c>
      <c r="D44" s="6">
        <v>130</v>
      </c>
      <c r="E44" s="6">
        <f t="shared" si="2"/>
        <v>975000</v>
      </c>
      <c r="F44" s="7">
        <v>6</v>
      </c>
      <c r="G44" s="7"/>
      <c r="H44" s="59">
        <f t="shared" si="3"/>
        <v>45000</v>
      </c>
      <c r="I44" s="9">
        <v>2</v>
      </c>
      <c r="J44" s="4">
        <v>6</v>
      </c>
      <c r="K44" s="4">
        <v>1913</v>
      </c>
      <c r="L44" s="4" t="s">
        <v>1216</v>
      </c>
      <c r="O44"/>
      <c r="P44"/>
      <c r="Q44"/>
    </row>
    <row r="45" spans="1:17" ht="12.75">
      <c r="A45" s="1"/>
      <c r="B45" t="s">
        <v>1440</v>
      </c>
      <c r="C45" s="13">
        <v>6000</v>
      </c>
      <c r="D45" s="13">
        <v>163</v>
      </c>
      <c r="E45" s="6">
        <f t="shared" si="2"/>
        <v>978000</v>
      </c>
      <c r="F45" s="7">
        <v>9.375</v>
      </c>
      <c r="G45" s="7"/>
      <c r="H45" s="59">
        <f t="shared" si="3"/>
        <v>56250</v>
      </c>
      <c r="I45" s="24">
        <v>9</v>
      </c>
      <c r="J45" s="24">
        <v>9</v>
      </c>
      <c r="K45" s="24"/>
      <c r="L45" t="s">
        <v>1212</v>
      </c>
      <c r="O45"/>
      <c r="P45"/>
      <c r="Q45"/>
    </row>
    <row r="46" spans="1:17" ht="12.75">
      <c r="A46" s="1"/>
      <c r="B46" t="s">
        <v>1229</v>
      </c>
      <c r="C46" s="6">
        <v>80000</v>
      </c>
      <c r="D46" s="8">
        <v>12.25</v>
      </c>
      <c r="E46" s="6">
        <f t="shared" si="2"/>
        <v>980000</v>
      </c>
      <c r="F46" s="7">
        <v>30</v>
      </c>
      <c r="G46" s="16">
        <v>41339</v>
      </c>
      <c r="H46" s="59">
        <f t="shared" si="3"/>
        <v>2400000</v>
      </c>
      <c r="I46" s="9">
        <v>30</v>
      </c>
      <c r="J46" s="4" t="s">
        <v>1230</v>
      </c>
      <c r="K46" s="4" t="s">
        <v>1211</v>
      </c>
      <c r="L46" s="4" t="s">
        <v>1208</v>
      </c>
      <c r="N46" s="4" t="s">
        <v>1217</v>
      </c>
      <c r="O46"/>
      <c r="P46"/>
      <c r="Q46"/>
    </row>
    <row r="47" spans="1:17" ht="12.75">
      <c r="A47" s="1"/>
      <c r="B47" t="s">
        <v>200</v>
      </c>
      <c r="C47" s="6">
        <v>7500</v>
      </c>
      <c r="D47" s="6">
        <v>134.5</v>
      </c>
      <c r="E47" s="6">
        <f t="shared" si="2"/>
        <v>1008750</v>
      </c>
      <c r="F47" s="7">
        <v>0</v>
      </c>
      <c r="G47" s="7"/>
      <c r="H47" s="59">
        <f t="shared" si="3"/>
        <v>0</v>
      </c>
      <c r="I47" s="9">
        <v>16</v>
      </c>
      <c r="J47" s="4">
        <v>16</v>
      </c>
      <c r="K47" s="4">
        <v>1909</v>
      </c>
      <c r="L47" s="4" t="s">
        <v>1216</v>
      </c>
      <c r="O47"/>
      <c r="P47"/>
      <c r="Q47"/>
    </row>
    <row r="48" spans="1:17" ht="12.75">
      <c r="A48" s="1"/>
      <c r="B48" t="s">
        <v>95</v>
      </c>
      <c r="C48" s="6">
        <v>1500</v>
      </c>
      <c r="D48" s="6">
        <v>700</v>
      </c>
      <c r="E48" s="6">
        <f t="shared" si="2"/>
        <v>1050000</v>
      </c>
      <c r="F48" s="7" t="s">
        <v>1211</v>
      </c>
      <c r="G48" s="7"/>
      <c r="H48" s="59">
        <f t="shared" si="3"/>
        <v>1500</v>
      </c>
      <c r="I48" s="9" t="s">
        <v>1211</v>
      </c>
      <c r="J48" s="4" t="s">
        <v>1211</v>
      </c>
      <c r="K48" s="4" t="s">
        <v>1211</v>
      </c>
      <c r="L48" s="4" t="s">
        <v>1216</v>
      </c>
      <c r="O48"/>
      <c r="P48"/>
      <c r="Q48"/>
    </row>
    <row r="49" spans="1:17" ht="12.75">
      <c r="A49" s="1"/>
      <c r="B49" t="s">
        <v>1449</v>
      </c>
      <c r="C49" s="13">
        <v>6000</v>
      </c>
      <c r="D49" s="13">
        <v>175</v>
      </c>
      <c r="E49" s="6">
        <f t="shared" si="2"/>
        <v>1050000</v>
      </c>
      <c r="F49" s="7">
        <v>9.375</v>
      </c>
      <c r="G49" s="7"/>
      <c r="H49" s="59">
        <f t="shared" si="3"/>
        <v>56250</v>
      </c>
      <c r="I49" s="24">
        <v>8854</v>
      </c>
      <c r="J49" s="24">
        <v>8854</v>
      </c>
      <c r="K49" s="24"/>
      <c r="L49" t="s">
        <v>1212</v>
      </c>
      <c r="O49"/>
      <c r="P49"/>
      <c r="Q49"/>
    </row>
    <row r="50" spans="1:17" ht="12.75">
      <c r="A50" s="1"/>
      <c r="B50" s="1" t="s">
        <v>463</v>
      </c>
      <c r="C50" s="27">
        <v>20000</v>
      </c>
      <c r="D50" s="10">
        <v>52.5</v>
      </c>
      <c r="E50" s="6">
        <f t="shared" si="2"/>
        <v>1050000</v>
      </c>
      <c r="F50" s="1" t="s">
        <v>1211</v>
      </c>
      <c r="G50" s="1"/>
      <c r="H50" s="59">
        <f t="shared" si="3"/>
        <v>20000</v>
      </c>
      <c r="I50" s="10" t="s">
        <v>1211</v>
      </c>
      <c r="J50" s="10" t="s">
        <v>1211</v>
      </c>
      <c r="K50" s="10" t="s">
        <v>1211</v>
      </c>
      <c r="L50" s="10" t="s">
        <v>1216</v>
      </c>
      <c r="O50"/>
      <c r="P50"/>
      <c r="Q50"/>
    </row>
    <row r="51" spans="1:17" ht="12.75">
      <c r="A51" s="1"/>
      <c r="B51" s="1" t="s">
        <v>1221</v>
      </c>
      <c r="C51" s="6">
        <v>1200</v>
      </c>
      <c r="D51" s="8">
        <v>910</v>
      </c>
      <c r="E51" s="6">
        <f t="shared" si="2"/>
        <v>1092000</v>
      </c>
      <c r="F51" s="11">
        <v>60</v>
      </c>
      <c r="G51" s="11"/>
      <c r="H51" s="59">
        <f t="shared" si="3"/>
        <v>72000</v>
      </c>
      <c r="I51" s="9">
        <v>30</v>
      </c>
      <c r="J51" s="4">
        <v>60</v>
      </c>
      <c r="K51" s="4" t="s">
        <v>1222</v>
      </c>
      <c r="L51" s="4" t="s">
        <v>1212</v>
      </c>
      <c r="O51"/>
      <c r="P51"/>
      <c r="Q51"/>
    </row>
    <row r="52" spans="1:17" ht="12.75">
      <c r="A52" s="1"/>
      <c r="B52" s="1" t="s">
        <v>464</v>
      </c>
      <c r="C52" s="27">
        <v>6000</v>
      </c>
      <c r="D52" s="10">
        <v>186</v>
      </c>
      <c r="E52" s="6">
        <f aca="true" t="shared" si="4" ref="E52:E103">PRODUCT(D52,C52)</f>
        <v>1116000</v>
      </c>
      <c r="F52" s="1">
        <v>24</v>
      </c>
      <c r="G52" s="1" t="s">
        <v>1222</v>
      </c>
      <c r="H52" s="59">
        <f t="shared" si="3"/>
        <v>144000</v>
      </c>
      <c r="I52" s="10">
        <v>24</v>
      </c>
      <c r="J52" s="10">
        <v>24</v>
      </c>
      <c r="K52" s="10" t="s">
        <v>1222</v>
      </c>
      <c r="L52" s="10" t="s">
        <v>1216</v>
      </c>
      <c r="O52"/>
      <c r="P52"/>
      <c r="Q52"/>
    </row>
    <row r="53" spans="1:17" ht="12.75">
      <c r="A53" s="1"/>
      <c r="B53" t="s">
        <v>350</v>
      </c>
      <c r="C53" s="6">
        <v>6000</v>
      </c>
      <c r="D53" s="6">
        <v>188</v>
      </c>
      <c r="E53" s="6">
        <f t="shared" si="4"/>
        <v>1128000</v>
      </c>
      <c r="F53" s="7">
        <v>11</v>
      </c>
      <c r="G53" s="7"/>
      <c r="H53" s="59">
        <f t="shared" si="3"/>
        <v>66000</v>
      </c>
      <c r="I53" s="9">
        <v>13</v>
      </c>
      <c r="J53" s="4">
        <v>13</v>
      </c>
      <c r="K53" s="4">
        <v>1912</v>
      </c>
      <c r="L53" s="4" t="s">
        <v>1212</v>
      </c>
      <c r="O53"/>
      <c r="P53"/>
      <c r="Q53"/>
    </row>
    <row r="54" spans="1:17" ht="12.75">
      <c r="A54" s="1"/>
      <c r="B54" t="s">
        <v>257</v>
      </c>
      <c r="C54" s="6">
        <v>10200</v>
      </c>
      <c r="D54" s="6">
        <v>116</v>
      </c>
      <c r="E54" s="6">
        <f t="shared" si="4"/>
        <v>1183200</v>
      </c>
      <c r="F54" s="7">
        <v>7.5</v>
      </c>
      <c r="G54" s="7"/>
      <c r="H54" s="59">
        <f t="shared" si="3"/>
        <v>76500</v>
      </c>
      <c r="I54" s="9">
        <v>7.5</v>
      </c>
      <c r="J54" s="4">
        <v>7.5</v>
      </c>
      <c r="K54" s="4">
        <v>1912</v>
      </c>
      <c r="L54" s="4" t="s">
        <v>1212</v>
      </c>
      <c r="M54" s="10" t="s">
        <v>1233</v>
      </c>
      <c r="O54"/>
      <c r="P54"/>
      <c r="Q54"/>
    </row>
    <row r="55" spans="1:17" ht="12.75">
      <c r="A55" s="1"/>
      <c r="B55" t="s">
        <v>295</v>
      </c>
      <c r="C55" s="15">
        <v>106000</v>
      </c>
      <c r="D55" s="6">
        <v>11.25</v>
      </c>
      <c r="E55" s="6">
        <f t="shared" si="4"/>
        <v>1192500</v>
      </c>
      <c r="F55" s="7" t="s">
        <v>1211</v>
      </c>
      <c r="G55" s="7"/>
      <c r="H55" s="59">
        <f t="shared" si="3"/>
        <v>106000</v>
      </c>
      <c r="I55" s="9" t="s">
        <v>1211</v>
      </c>
      <c r="J55" s="4" t="s">
        <v>296</v>
      </c>
      <c r="L55" s="4" t="s">
        <v>1212</v>
      </c>
      <c r="O55"/>
      <c r="P55"/>
      <c r="Q55"/>
    </row>
    <row r="56" spans="1:17" ht="12.75">
      <c r="A56" s="1"/>
      <c r="B56" t="s">
        <v>1444</v>
      </c>
      <c r="C56" s="13">
        <v>400</v>
      </c>
      <c r="D56" s="13">
        <v>3015</v>
      </c>
      <c r="E56" s="6">
        <f t="shared" si="4"/>
        <v>1206000</v>
      </c>
      <c r="F56" s="7">
        <v>78.12</v>
      </c>
      <c r="G56" s="7"/>
      <c r="H56" s="59">
        <f t="shared" si="3"/>
        <v>31248</v>
      </c>
      <c r="I56" s="24">
        <v>52.08</v>
      </c>
      <c r="J56" s="24">
        <v>52.08</v>
      </c>
      <c r="K56" s="24"/>
      <c r="L56" t="s">
        <v>1212</v>
      </c>
      <c r="O56"/>
      <c r="P56"/>
      <c r="Q56"/>
    </row>
    <row r="57" spans="1:17" ht="12.75">
      <c r="A57" s="1"/>
      <c r="B57" s="1" t="s">
        <v>38</v>
      </c>
      <c r="C57" s="6">
        <v>8375</v>
      </c>
      <c r="D57" s="6">
        <v>146</v>
      </c>
      <c r="E57" s="6">
        <f t="shared" si="4"/>
        <v>1222750</v>
      </c>
      <c r="F57" s="11">
        <v>9.1</v>
      </c>
      <c r="G57" s="11"/>
      <c r="H57" s="59">
        <f t="shared" si="3"/>
        <v>76212.5</v>
      </c>
      <c r="I57" s="9">
        <v>3.5</v>
      </c>
      <c r="J57" s="4">
        <v>9.1</v>
      </c>
      <c r="K57" s="4">
        <v>1912</v>
      </c>
      <c r="L57" s="4" t="s">
        <v>1216</v>
      </c>
      <c r="O57"/>
      <c r="P57"/>
      <c r="Q57"/>
    </row>
    <row r="58" spans="1:17" ht="12.75">
      <c r="A58" s="1"/>
      <c r="B58" s="1" t="s">
        <v>420</v>
      </c>
      <c r="C58" s="6">
        <v>10000</v>
      </c>
      <c r="D58" s="6">
        <v>128</v>
      </c>
      <c r="E58" s="6">
        <f t="shared" si="4"/>
        <v>1280000</v>
      </c>
      <c r="F58" s="11">
        <v>13</v>
      </c>
      <c r="G58" s="11" t="s">
        <v>1222</v>
      </c>
      <c r="H58" s="59">
        <f t="shared" si="3"/>
        <v>130000</v>
      </c>
      <c r="I58" s="9">
        <v>13</v>
      </c>
      <c r="J58" s="4">
        <v>13</v>
      </c>
      <c r="K58" s="4" t="s">
        <v>1222</v>
      </c>
      <c r="L58" s="4" t="s">
        <v>1216</v>
      </c>
      <c r="O58"/>
      <c r="P58"/>
      <c r="Q58"/>
    </row>
    <row r="59" spans="1:17" ht="12.75">
      <c r="A59" s="1"/>
      <c r="B59" s="1" t="s">
        <v>454</v>
      </c>
      <c r="C59" s="27">
        <v>2000</v>
      </c>
      <c r="D59" s="10">
        <v>660</v>
      </c>
      <c r="E59" s="6">
        <f t="shared" si="4"/>
        <v>1320000</v>
      </c>
      <c r="F59" s="1">
        <v>40</v>
      </c>
      <c r="G59" s="1"/>
      <c r="H59" s="59">
        <f t="shared" si="3"/>
        <v>80000</v>
      </c>
      <c r="I59" s="10">
        <v>40</v>
      </c>
      <c r="J59" s="10">
        <v>40</v>
      </c>
      <c r="K59" s="10">
        <v>1912</v>
      </c>
      <c r="L59" s="10" t="s">
        <v>1216</v>
      </c>
      <c r="O59"/>
      <c r="P59"/>
      <c r="Q59"/>
    </row>
    <row r="60" spans="1:17" ht="12.75">
      <c r="A60" s="1"/>
      <c r="B60" s="1" t="s">
        <v>299</v>
      </c>
      <c r="C60" s="6">
        <v>2000</v>
      </c>
      <c r="D60" s="6">
        <v>700</v>
      </c>
      <c r="E60" s="6">
        <f t="shared" si="4"/>
        <v>1400000</v>
      </c>
      <c r="F60" s="11">
        <f>15+28.5</f>
        <v>43.5</v>
      </c>
      <c r="G60" s="11"/>
      <c r="H60" s="59">
        <f t="shared" si="3"/>
        <v>87000</v>
      </c>
      <c r="I60" s="9">
        <v>15</v>
      </c>
      <c r="J60" s="4">
        <v>43.5</v>
      </c>
      <c r="K60" s="4">
        <v>1912</v>
      </c>
      <c r="L60" s="4" t="s">
        <v>1216</v>
      </c>
      <c r="O60" s="3"/>
      <c r="P60" s="3"/>
      <c r="Q60" s="3"/>
    </row>
    <row r="61" spans="1:17" ht="12.75">
      <c r="A61" s="1"/>
      <c r="B61" s="1" t="s">
        <v>460</v>
      </c>
      <c r="C61" s="27">
        <v>15000</v>
      </c>
      <c r="D61" s="10">
        <v>95</v>
      </c>
      <c r="E61" s="6">
        <f t="shared" si="4"/>
        <v>1425000</v>
      </c>
      <c r="F61" s="1">
        <v>0</v>
      </c>
      <c r="G61" s="1"/>
      <c r="H61" s="59">
        <f t="shared" si="3"/>
        <v>0</v>
      </c>
      <c r="I61" s="10">
        <v>12.6</v>
      </c>
      <c r="J61" s="10">
        <v>12.6</v>
      </c>
      <c r="K61" s="10">
        <v>1909</v>
      </c>
      <c r="L61" s="10" t="s">
        <v>1216</v>
      </c>
      <c r="N61" s="4" t="s">
        <v>1217</v>
      </c>
      <c r="O61" s="13"/>
      <c r="P61" s="13"/>
      <c r="Q61"/>
    </row>
    <row r="62" spans="1:17" ht="12.75">
      <c r="A62" s="1"/>
      <c r="B62" s="1" t="s">
        <v>391</v>
      </c>
      <c r="C62" s="6">
        <v>24000</v>
      </c>
      <c r="D62" s="6">
        <v>62</v>
      </c>
      <c r="E62" s="6">
        <f t="shared" si="4"/>
        <v>1488000</v>
      </c>
      <c r="F62" s="11">
        <v>0</v>
      </c>
      <c r="G62" s="11"/>
      <c r="H62" s="59">
        <f t="shared" si="3"/>
        <v>0</v>
      </c>
      <c r="I62" s="9">
        <v>5</v>
      </c>
      <c r="J62" s="4">
        <v>5</v>
      </c>
      <c r="K62" s="4">
        <v>1910</v>
      </c>
      <c r="L62" s="4" t="s">
        <v>1212</v>
      </c>
      <c r="O62" s="13"/>
      <c r="P62" s="13"/>
      <c r="Q62"/>
    </row>
    <row r="63" spans="1:17" ht="12.75">
      <c r="A63" s="1"/>
      <c r="B63" s="1" t="s">
        <v>467</v>
      </c>
      <c r="C63" s="27">
        <v>30000</v>
      </c>
      <c r="D63" s="10">
        <v>50</v>
      </c>
      <c r="E63" s="6">
        <f t="shared" si="4"/>
        <v>1500000</v>
      </c>
      <c r="F63" s="1">
        <v>0</v>
      </c>
      <c r="G63" s="1"/>
      <c r="H63" s="59">
        <f t="shared" si="3"/>
        <v>0</v>
      </c>
      <c r="I63" s="10">
        <v>6.5</v>
      </c>
      <c r="J63" s="10">
        <v>6.5</v>
      </c>
      <c r="K63" s="10">
        <v>1908</v>
      </c>
      <c r="L63" s="10" t="s">
        <v>1216</v>
      </c>
      <c r="O63" s="13"/>
      <c r="P63" s="13"/>
      <c r="Q63"/>
    </row>
    <row r="64" spans="1:17" ht="12.75">
      <c r="A64" s="1"/>
      <c r="B64" t="s">
        <v>36</v>
      </c>
      <c r="C64" s="6">
        <v>14000</v>
      </c>
      <c r="D64" s="6">
        <v>107.5</v>
      </c>
      <c r="E64" s="6">
        <f t="shared" si="4"/>
        <v>1505000</v>
      </c>
      <c r="F64" s="7">
        <v>5</v>
      </c>
      <c r="G64" s="7"/>
      <c r="H64" s="59">
        <f t="shared" si="3"/>
        <v>70000</v>
      </c>
      <c r="I64" s="9">
        <v>2.2</v>
      </c>
      <c r="J64" s="4">
        <v>5</v>
      </c>
      <c r="K64" s="4">
        <v>1912</v>
      </c>
      <c r="L64" s="4" t="s">
        <v>1216</v>
      </c>
      <c r="O64" s="13"/>
      <c r="P64" s="13"/>
      <c r="Q64"/>
    </row>
    <row r="65" spans="1:17" ht="12.75">
      <c r="A65" s="1"/>
      <c r="B65" s="1" t="s">
        <v>416</v>
      </c>
      <c r="C65" s="6">
        <v>2000</v>
      </c>
      <c r="D65" s="6">
        <v>760</v>
      </c>
      <c r="E65" s="6">
        <f t="shared" si="4"/>
        <v>1520000</v>
      </c>
      <c r="F65" s="11">
        <v>100</v>
      </c>
      <c r="G65" s="11"/>
      <c r="H65" s="59">
        <f aca="true" t="shared" si="5" ref="H65:H96">PRODUCT(C65,F65)</f>
        <v>200000</v>
      </c>
      <c r="I65" s="9">
        <v>100</v>
      </c>
      <c r="J65" s="4">
        <v>100</v>
      </c>
      <c r="K65" s="4">
        <v>1912</v>
      </c>
      <c r="L65" s="4" t="s">
        <v>1216</v>
      </c>
      <c r="M65" s="10" t="s">
        <v>1487</v>
      </c>
      <c r="O65" s="13"/>
      <c r="P65" s="13"/>
      <c r="Q65"/>
    </row>
    <row r="66" spans="1:17" ht="12.75">
      <c r="A66" s="1"/>
      <c r="B66" t="s">
        <v>131</v>
      </c>
      <c r="C66" s="6">
        <v>6480</v>
      </c>
      <c r="D66" s="6">
        <v>245</v>
      </c>
      <c r="E66" s="6">
        <f t="shared" si="4"/>
        <v>1587600</v>
      </c>
      <c r="F66" s="7">
        <v>13.75</v>
      </c>
      <c r="G66" s="7"/>
      <c r="H66" s="59">
        <f t="shared" si="5"/>
        <v>89100</v>
      </c>
      <c r="I66" s="9">
        <v>6.65</v>
      </c>
      <c r="J66" s="4">
        <v>13.85</v>
      </c>
      <c r="K66" s="4">
        <v>1911</v>
      </c>
      <c r="L66" s="4" t="s">
        <v>1216</v>
      </c>
      <c r="M66" s="10" t="s">
        <v>1512</v>
      </c>
      <c r="O66" s="13"/>
      <c r="P66" s="13"/>
      <c r="Q66"/>
    </row>
    <row r="67" spans="1:17" ht="12.75">
      <c r="A67" s="1"/>
      <c r="B67" t="s">
        <v>378</v>
      </c>
      <c r="C67" s="6">
        <v>5100</v>
      </c>
      <c r="D67" s="6">
        <v>316.5</v>
      </c>
      <c r="E67" s="6">
        <f t="shared" si="4"/>
        <v>1614150</v>
      </c>
      <c r="F67" s="7">
        <v>25</v>
      </c>
      <c r="G67" s="7"/>
      <c r="H67" s="59">
        <f t="shared" si="5"/>
        <v>127500</v>
      </c>
      <c r="I67" s="9">
        <v>25</v>
      </c>
      <c r="J67" s="4">
        <v>25</v>
      </c>
      <c r="K67" s="4">
        <v>1912</v>
      </c>
      <c r="L67" s="4" t="s">
        <v>1216</v>
      </c>
      <c r="O67" s="13"/>
      <c r="P67" s="13"/>
      <c r="Q67" s="7"/>
    </row>
    <row r="68" spans="1:17" ht="12.75">
      <c r="A68" s="1"/>
      <c r="B68" s="1" t="s">
        <v>418</v>
      </c>
      <c r="C68" s="6">
        <v>2500</v>
      </c>
      <c r="D68" s="6">
        <v>650</v>
      </c>
      <c r="E68" s="6">
        <f t="shared" si="4"/>
        <v>1625000</v>
      </c>
      <c r="F68" s="11">
        <v>30</v>
      </c>
      <c r="G68" s="11"/>
      <c r="H68" s="59">
        <f t="shared" si="5"/>
        <v>75000</v>
      </c>
      <c r="I68" s="9">
        <v>30</v>
      </c>
      <c r="J68" s="4">
        <v>30</v>
      </c>
      <c r="K68" s="4">
        <v>1912</v>
      </c>
      <c r="L68" s="4" t="s">
        <v>1216</v>
      </c>
      <c r="O68" s="13"/>
      <c r="P68" s="13"/>
      <c r="Q68"/>
    </row>
    <row r="69" spans="1:17" ht="12.75">
      <c r="A69" s="1"/>
      <c r="B69" s="1" t="s">
        <v>75</v>
      </c>
      <c r="C69" s="6">
        <v>336000</v>
      </c>
      <c r="D69" s="6">
        <v>5</v>
      </c>
      <c r="E69" s="6">
        <f t="shared" si="4"/>
        <v>1680000</v>
      </c>
      <c r="F69" s="11">
        <v>5</v>
      </c>
      <c r="G69" s="11"/>
      <c r="H69" s="59">
        <f t="shared" si="5"/>
        <v>1680000</v>
      </c>
      <c r="I69" s="9">
        <v>5</v>
      </c>
      <c r="J69" s="4" t="s">
        <v>1211</v>
      </c>
      <c r="K69" s="4" t="s">
        <v>1211</v>
      </c>
      <c r="L69" s="4" t="s">
        <v>1216</v>
      </c>
      <c r="M69" s="10" t="s">
        <v>1487</v>
      </c>
      <c r="O69" s="13"/>
      <c r="P69" s="13"/>
      <c r="Q69"/>
    </row>
    <row r="70" spans="1:17" ht="12.75">
      <c r="A70" s="1"/>
      <c r="B70" t="s">
        <v>1472</v>
      </c>
      <c r="C70" s="13">
        <v>6000</v>
      </c>
      <c r="D70" s="13">
        <v>281</v>
      </c>
      <c r="E70" s="6">
        <f t="shared" si="4"/>
        <v>1686000</v>
      </c>
      <c r="F70" s="7">
        <v>12.5</v>
      </c>
      <c r="G70" s="7"/>
      <c r="H70" s="59">
        <f t="shared" si="5"/>
        <v>75000</v>
      </c>
      <c r="I70" s="24">
        <v>11.25</v>
      </c>
      <c r="J70" s="24">
        <v>11.25</v>
      </c>
      <c r="K70" s="24"/>
      <c r="L70" t="s">
        <v>1212</v>
      </c>
      <c r="O70" s="13"/>
      <c r="P70" s="13"/>
      <c r="Q70"/>
    </row>
    <row r="71" spans="1:17" ht="12.75">
      <c r="A71" s="1"/>
      <c r="B71" t="s">
        <v>1247</v>
      </c>
      <c r="C71" s="6">
        <v>25000</v>
      </c>
      <c r="D71" s="8">
        <v>68</v>
      </c>
      <c r="E71" s="6">
        <f t="shared" si="4"/>
        <v>1700000</v>
      </c>
      <c r="F71" s="7" t="s">
        <v>1211</v>
      </c>
      <c r="G71" s="7"/>
      <c r="H71" s="59">
        <f t="shared" si="5"/>
        <v>25000</v>
      </c>
      <c r="I71" s="9" t="s">
        <v>1211</v>
      </c>
      <c r="J71" s="4" t="s">
        <v>1248</v>
      </c>
      <c r="K71" s="4" t="s">
        <v>1211</v>
      </c>
      <c r="L71" s="4" t="s">
        <v>1216</v>
      </c>
      <c r="O71" s="26"/>
      <c r="P71" s="13"/>
      <c r="Q71"/>
    </row>
    <row r="72" spans="1:17" ht="12.75">
      <c r="A72" s="1"/>
      <c r="B72" t="s">
        <v>9</v>
      </c>
      <c r="C72" s="6">
        <v>3600</v>
      </c>
      <c r="D72" s="6">
        <v>483</v>
      </c>
      <c r="E72" s="6">
        <f t="shared" si="4"/>
        <v>1738800</v>
      </c>
      <c r="F72" s="7">
        <f>8.75+8.75</f>
        <v>17.5</v>
      </c>
      <c r="G72" s="7"/>
      <c r="H72" s="59">
        <f t="shared" si="5"/>
        <v>63000</v>
      </c>
      <c r="I72" s="9">
        <v>8.75</v>
      </c>
      <c r="J72" s="4">
        <v>17.5</v>
      </c>
      <c r="K72" s="4">
        <v>1912</v>
      </c>
      <c r="L72" s="4" t="s">
        <v>1216</v>
      </c>
      <c r="O72" s="13"/>
      <c r="P72" s="13"/>
      <c r="Q72"/>
    </row>
    <row r="73" spans="1:17" ht="12.75">
      <c r="A73" s="1"/>
      <c r="B73" s="1" t="s">
        <v>444</v>
      </c>
      <c r="C73" s="27">
        <v>12000</v>
      </c>
      <c r="D73" s="10">
        <v>145</v>
      </c>
      <c r="E73" s="6">
        <f t="shared" si="4"/>
        <v>1740000</v>
      </c>
      <c r="F73" s="1">
        <v>8</v>
      </c>
      <c r="G73" s="1" t="s">
        <v>1222</v>
      </c>
      <c r="H73" s="59">
        <f t="shared" si="5"/>
        <v>96000</v>
      </c>
      <c r="I73" s="10">
        <v>4</v>
      </c>
      <c r="J73" s="10">
        <v>8</v>
      </c>
      <c r="K73" s="10" t="s">
        <v>1214</v>
      </c>
      <c r="L73" s="10" t="s">
        <v>1216</v>
      </c>
      <c r="O73" s="13"/>
      <c r="P73" s="13"/>
      <c r="Q73"/>
    </row>
    <row r="74" spans="1:17" ht="12.75">
      <c r="A74" s="1"/>
      <c r="B74" s="1" t="s">
        <v>253</v>
      </c>
      <c r="C74" s="6">
        <v>20000</v>
      </c>
      <c r="D74" s="6">
        <v>89</v>
      </c>
      <c r="E74" s="6">
        <f t="shared" si="4"/>
        <v>1780000</v>
      </c>
      <c r="F74" s="11">
        <v>10</v>
      </c>
      <c r="G74" s="11" t="s">
        <v>1222</v>
      </c>
      <c r="H74" s="59">
        <f t="shared" si="5"/>
        <v>200000</v>
      </c>
      <c r="I74" s="9">
        <v>5</v>
      </c>
      <c r="J74" s="4">
        <v>10</v>
      </c>
      <c r="K74" s="4" t="s">
        <v>1222</v>
      </c>
      <c r="L74" s="4" t="s">
        <v>1216</v>
      </c>
      <c r="O74" s="13"/>
      <c r="P74" s="13"/>
      <c r="Q74"/>
    </row>
    <row r="75" spans="1:17" ht="12.75">
      <c r="A75" s="1"/>
      <c r="B75" s="1" t="s">
        <v>437</v>
      </c>
      <c r="C75" s="27">
        <v>12500</v>
      </c>
      <c r="D75" s="10">
        <v>145</v>
      </c>
      <c r="E75" s="6">
        <f t="shared" si="4"/>
        <v>1812500</v>
      </c>
      <c r="F75" s="1">
        <v>8</v>
      </c>
      <c r="G75" s="1"/>
      <c r="H75" s="59">
        <f t="shared" si="5"/>
        <v>100000</v>
      </c>
      <c r="I75" s="10">
        <v>8</v>
      </c>
      <c r="J75" s="10">
        <v>8</v>
      </c>
      <c r="K75" s="10" t="s">
        <v>1222</v>
      </c>
      <c r="L75" s="10" t="s">
        <v>1216</v>
      </c>
      <c r="O75" s="13"/>
      <c r="P75" s="13"/>
      <c r="Q75"/>
    </row>
    <row r="76" spans="1:17" ht="12.75">
      <c r="A76" s="1"/>
      <c r="B76" t="s">
        <v>355</v>
      </c>
      <c r="C76" s="6">
        <v>15000</v>
      </c>
      <c r="D76" s="6">
        <v>126</v>
      </c>
      <c r="E76" s="6">
        <f t="shared" si="4"/>
        <v>1890000</v>
      </c>
      <c r="F76" s="7">
        <v>6</v>
      </c>
      <c r="G76" s="7"/>
      <c r="H76" s="59">
        <f t="shared" si="5"/>
        <v>90000</v>
      </c>
      <c r="I76" s="9">
        <v>6</v>
      </c>
      <c r="J76" s="4">
        <v>6</v>
      </c>
      <c r="K76" s="4" t="s">
        <v>1214</v>
      </c>
      <c r="L76" s="4" t="s">
        <v>1212</v>
      </c>
      <c r="M76" s="10" t="s">
        <v>1512</v>
      </c>
      <c r="O76" s="13"/>
      <c r="P76" s="13"/>
      <c r="Q76"/>
    </row>
    <row r="77" spans="1:17" ht="12.75">
      <c r="A77" s="1"/>
      <c r="B77" t="s">
        <v>1505</v>
      </c>
      <c r="C77" s="6">
        <v>4000</v>
      </c>
      <c r="D77" s="6">
        <v>501</v>
      </c>
      <c r="E77" s="6">
        <f t="shared" si="4"/>
        <v>2004000</v>
      </c>
      <c r="F77" s="7">
        <v>26</v>
      </c>
      <c r="G77" s="7"/>
      <c r="H77" s="59">
        <f t="shared" si="5"/>
        <v>104000</v>
      </c>
      <c r="I77" s="9">
        <v>13</v>
      </c>
      <c r="J77" s="4">
        <v>26</v>
      </c>
      <c r="K77" s="4">
        <v>1912</v>
      </c>
      <c r="L77" s="4" t="s">
        <v>1212</v>
      </c>
      <c r="O77" s="13"/>
      <c r="P77" s="13"/>
      <c r="Q77"/>
    </row>
    <row r="78" spans="1:17" ht="12.75">
      <c r="A78" s="1"/>
      <c r="B78" t="s">
        <v>72</v>
      </c>
      <c r="C78" s="6">
        <v>14000</v>
      </c>
      <c r="D78" s="6">
        <v>144</v>
      </c>
      <c r="E78" s="6">
        <f t="shared" si="4"/>
        <v>2016000</v>
      </c>
      <c r="F78" s="7">
        <v>0</v>
      </c>
      <c r="G78" s="7"/>
      <c r="H78" s="59">
        <f t="shared" si="5"/>
        <v>0</v>
      </c>
      <c r="I78" s="9" t="s">
        <v>1211</v>
      </c>
      <c r="J78" s="4">
        <v>17.5</v>
      </c>
      <c r="K78" s="4">
        <v>1901</v>
      </c>
      <c r="L78" s="4" t="s">
        <v>1216</v>
      </c>
      <c r="O78" s="13"/>
      <c r="P78" s="13"/>
      <c r="Q78"/>
    </row>
    <row r="79" spans="1:17" ht="12.75">
      <c r="A79" s="1"/>
      <c r="B79" t="s">
        <v>125</v>
      </c>
      <c r="C79" s="6">
        <v>4600</v>
      </c>
      <c r="D79" s="6">
        <v>458</v>
      </c>
      <c r="E79" s="6">
        <f t="shared" si="4"/>
        <v>2106800</v>
      </c>
      <c r="F79" s="7">
        <v>27.5</v>
      </c>
      <c r="G79" s="7"/>
      <c r="H79" s="59">
        <f t="shared" si="5"/>
        <v>126500</v>
      </c>
      <c r="I79" s="9">
        <v>27.5</v>
      </c>
      <c r="J79" s="4">
        <v>27.5</v>
      </c>
      <c r="K79" s="4" t="s">
        <v>1222</v>
      </c>
      <c r="L79" s="4" t="s">
        <v>1216</v>
      </c>
      <c r="O79" s="13"/>
      <c r="P79" s="13"/>
      <c r="Q79"/>
    </row>
    <row r="80" spans="1:17" ht="12.75">
      <c r="A80" s="1"/>
      <c r="B80" s="1" t="s">
        <v>149</v>
      </c>
      <c r="C80" s="6">
        <v>32000</v>
      </c>
      <c r="D80" s="6">
        <v>68</v>
      </c>
      <c r="E80" s="6">
        <f t="shared" si="4"/>
        <v>2176000</v>
      </c>
      <c r="F80" s="11">
        <v>0</v>
      </c>
      <c r="G80" s="11"/>
      <c r="H80" s="59">
        <f t="shared" si="5"/>
        <v>0</v>
      </c>
      <c r="I80" s="9">
        <v>3</v>
      </c>
      <c r="J80" s="4">
        <v>5.5</v>
      </c>
      <c r="K80" s="4" t="s">
        <v>150</v>
      </c>
      <c r="L80" s="4" t="s">
        <v>1212</v>
      </c>
      <c r="O80" s="13"/>
      <c r="P80" s="13"/>
      <c r="Q80"/>
    </row>
    <row r="81" spans="1:17" ht="12.75">
      <c r="A81" s="1"/>
      <c r="B81" t="s">
        <v>1479</v>
      </c>
      <c r="C81" s="13">
        <v>4000</v>
      </c>
      <c r="D81" s="13">
        <v>553</v>
      </c>
      <c r="E81" s="6">
        <f t="shared" si="4"/>
        <v>2212000</v>
      </c>
      <c r="F81" s="7" t="s">
        <v>1211</v>
      </c>
      <c r="G81" s="7"/>
      <c r="H81" s="59">
        <f t="shared" si="5"/>
        <v>4000</v>
      </c>
      <c r="I81" s="25" t="s">
        <v>1465</v>
      </c>
      <c r="J81" s="25" t="s">
        <v>1465</v>
      </c>
      <c r="K81" s="25"/>
      <c r="L81" t="s">
        <v>1216</v>
      </c>
      <c r="O81" s="13"/>
      <c r="P81" s="13"/>
      <c r="Q81"/>
    </row>
    <row r="82" spans="1:17" ht="12.75">
      <c r="A82" s="1"/>
      <c r="B82" t="s">
        <v>1457</v>
      </c>
      <c r="C82" s="13">
        <v>10000</v>
      </c>
      <c r="D82" s="13">
        <v>230</v>
      </c>
      <c r="E82" s="6">
        <f t="shared" si="4"/>
        <v>2300000</v>
      </c>
      <c r="F82" s="7">
        <v>10.416</v>
      </c>
      <c r="G82" s="7"/>
      <c r="H82" s="59">
        <f t="shared" si="5"/>
        <v>104160</v>
      </c>
      <c r="I82" s="24">
        <v>10.416</v>
      </c>
      <c r="J82" s="24">
        <v>10.416</v>
      </c>
      <c r="K82" s="24"/>
      <c r="L82" t="s">
        <v>1212</v>
      </c>
      <c r="O82" s="26"/>
      <c r="P82" s="26"/>
      <c r="Q82"/>
    </row>
    <row r="83" spans="1:17" ht="12.75">
      <c r="A83" s="1"/>
      <c r="B83" t="s">
        <v>1260</v>
      </c>
      <c r="C83" s="6">
        <v>24000</v>
      </c>
      <c r="D83" s="8">
        <v>96</v>
      </c>
      <c r="E83" s="6">
        <f t="shared" si="4"/>
        <v>2304000</v>
      </c>
      <c r="F83" s="7">
        <v>4</v>
      </c>
      <c r="G83" s="7"/>
      <c r="H83" s="59">
        <f t="shared" si="5"/>
        <v>96000</v>
      </c>
      <c r="I83" s="9">
        <v>4</v>
      </c>
      <c r="J83" s="4">
        <v>4</v>
      </c>
      <c r="K83" s="4">
        <v>1912</v>
      </c>
      <c r="L83" s="4" t="s">
        <v>1212</v>
      </c>
      <c r="O83" s="13"/>
      <c r="P83" s="13"/>
      <c r="Q83"/>
    </row>
    <row r="84" spans="1:17" ht="12.75">
      <c r="A84" s="1"/>
      <c r="B84" t="s">
        <v>474</v>
      </c>
      <c r="C84" s="6">
        <v>8000</v>
      </c>
      <c r="D84" s="6">
        <v>294</v>
      </c>
      <c r="E84" s="6">
        <f t="shared" si="4"/>
        <v>2352000</v>
      </c>
      <c r="F84">
        <v>17.5</v>
      </c>
      <c r="G84" t="s">
        <v>1222</v>
      </c>
      <c r="H84" s="59">
        <f t="shared" si="5"/>
        <v>140000</v>
      </c>
      <c r="I84" s="6">
        <v>15</v>
      </c>
      <c r="J84" s="9">
        <v>15</v>
      </c>
      <c r="K84" s="4" t="s">
        <v>1214</v>
      </c>
      <c r="L84" s="4" t="s">
        <v>1216</v>
      </c>
      <c r="O84" s="13"/>
      <c r="P84" s="13"/>
      <c r="Q84"/>
    </row>
    <row r="85" spans="1:17" ht="12.75">
      <c r="A85" s="1"/>
      <c r="B85" t="s">
        <v>470</v>
      </c>
      <c r="C85" s="6">
        <v>16000</v>
      </c>
      <c r="D85" s="6">
        <v>148.5</v>
      </c>
      <c r="E85" s="6">
        <f t="shared" si="4"/>
        <v>2376000</v>
      </c>
      <c r="F85">
        <v>0</v>
      </c>
      <c r="G85"/>
      <c r="H85" s="59">
        <f t="shared" si="5"/>
        <v>0</v>
      </c>
      <c r="I85" s="6">
        <v>25</v>
      </c>
      <c r="J85" s="9">
        <v>25</v>
      </c>
      <c r="K85" s="4">
        <v>1909</v>
      </c>
      <c r="L85" s="4" t="s">
        <v>1216</v>
      </c>
      <c r="M85" s="10" t="s">
        <v>1487</v>
      </c>
      <c r="O85" s="13"/>
      <c r="P85" s="13"/>
      <c r="Q85"/>
    </row>
    <row r="86" spans="1:17" ht="12.75">
      <c r="A86" s="1"/>
      <c r="B86" t="s">
        <v>327</v>
      </c>
      <c r="C86" s="6">
        <v>8500</v>
      </c>
      <c r="D86" s="6">
        <v>280</v>
      </c>
      <c r="E86" s="6">
        <f t="shared" si="4"/>
        <v>2380000</v>
      </c>
      <c r="F86" s="7">
        <f>9+6</f>
        <v>15</v>
      </c>
      <c r="G86" s="7"/>
      <c r="H86" s="59">
        <f t="shared" si="5"/>
        <v>127500</v>
      </c>
      <c r="I86" s="9">
        <v>10.5</v>
      </c>
      <c r="J86" s="4">
        <v>16.5</v>
      </c>
      <c r="K86" s="4">
        <v>1912</v>
      </c>
      <c r="L86" s="4" t="s">
        <v>1212</v>
      </c>
      <c r="O86" s="13"/>
      <c r="P86" s="13"/>
      <c r="Q86"/>
    </row>
    <row r="87" spans="1:17" ht="12.75">
      <c r="A87" s="1"/>
      <c r="B87" t="s">
        <v>5</v>
      </c>
      <c r="C87" s="6">
        <v>10000</v>
      </c>
      <c r="D87" s="6">
        <v>240</v>
      </c>
      <c r="E87" s="6">
        <f t="shared" si="4"/>
        <v>2400000</v>
      </c>
      <c r="F87" s="7">
        <v>6.25</v>
      </c>
      <c r="G87" s="7"/>
      <c r="H87" s="59">
        <f t="shared" si="5"/>
        <v>62500</v>
      </c>
      <c r="I87" s="9">
        <v>8.75</v>
      </c>
      <c r="J87" s="4">
        <v>15</v>
      </c>
      <c r="K87" s="4">
        <v>1912</v>
      </c>
      <c r="L87" s="4" t="s">
        <v>1216</v>
      </c>
      <c r="M87" s="10" t="s">
        <v>1512</v>
      </c>
      <c r="O87" s="13"/>
      <c r="P87" s="13"/>
      <c r="Q87"/>
    </row>
    <row r="88" spans="1:17" ht="12.75">
      <c r="A88" s="1"/>
      <c r="B88" t="s">
        <v>1244</v>
      </c>
      <c r="C88" s="6">
        <v>25000</v>
      </c>
      <c r="D88" s="8">
        <v>96</v>
      </c>
      <c r="E88" s="6">
        <f t="shared" si="4"/>
        <v>2400000</v>
      </c>
      <c r="F88" s="7">
        <v>6</v>
      </c>
      <c r="G88" s="17">
        <v>41456</v>
      </c>
      <c r="H88" s="59">
        <f t="shared" si="5"/>
        <v>150000</v>
      </c>
      <c r="I88" s="9">
        <v>6</v>
      </c>
      <c r="J88" s="4">
        <v>6</v>
      </c>
      <c r="K88" s="4">
        <v>1912</v>
      </c>
      <c r="L88" s="4" t="s">
        <v>1216</v>
      </c>
      <c r="O88" s="13"/>
      <c r="P88" s="13"/>
      <c r="Q88"/>
    </row>
    <row r="89" spans="1:17" ht="12.75">
      <c r="A89" s="1"/>
      <c r="B89" s="1" t="s">
        <v>280</v>
      </c>
      <c r="C89" s="6">
        <v>20000</v>
      </c>
      <c r="D89" s="6">
        <v>121.5</v>
      </c>
      <c r="E89" s="6">
        <f t="shared" si="4"/>
        <v>2430000</v>
      </c>
      <c r="F89" s="11">
        <v>5</v>
      </c>
      <c r="G89" s="11"/>
      <c r="H89" s="59">
        <f t="shared" si="5"/>
        <v>100000</v>
      </c>
      <c r="I89" s="9">
        <v>5</v>
      </c>
      <c r="J89" s="4">
        <v>5</v>
      </c>
      <c r="K89" s="4">
        <v>1912</v>
      </c>
      <c r="L89" s="4" t="s">
        <v>1212</v>
      </c>
      <c r="O89" s="13"/>
      <c r="P89" s="13"/>
      <c r="Q89"/>
    </row>
    <row r="90" spans="1:17" ht="12.75">
      <c r="A90" s="1"/>
      <c r="B90" t="s">
        <v>375</v>
      </c>
      <c r="C90" s="6">
        <v>7000</v>
      </c>
      <c r="D90" s="6">
        <v>349</v>
      </c>
      <c r="E90" s="6">
        <f t="shared" si="4"/>
        <v>2443000</v>
      </c>
      <c r="F90" s="7">
        <v>25</v>
      </c>
      <c r="G90" s="7"/>
      <c r="H90" s="59">
        <f t="shared" si="5"/>
        <v>175000</v>
      </c>
      <c r="I90" s="9">
        <v>25</v>
      </c>
      <c r="J90" s="4">
        <v>25</v>
      </c>
      <c r="K90" s="4">
        <v>1912</v>
      </c>
      <c r="L90" s="4" t="s">
        <v>1216</v>
      </c>
      <c r="O90" s="13"/>
      <c r="P90" s="13"/>
      <c r="Q90"/>
    </row>
    <row r="91" spans="1:17" ht="12.75">
      <c r="A91" s="1"/>
      <c r="B91" t="s">
        <v>1502</v>
      </c>
      <c r="C91" s="6">
        <v>14000</v>
      </c>
      <c r="D91" s="6">
        <v>178</v>
      </c>
      <c r="E91" s="6">
        <f t="shared" si="4"/>
        <v>2492000</v>
      </c>
      <c r="F91" s="7">
        <v>9.5</v>
      </c>
      <c r="G91" s="7"/>
      <c r="H91" s="59">
        <f t="shared" si="5"/>
        <v>133000</v>
      </c>
      <c r="I91" s="9">
        <v>9.5</v>
      </c>
      <c r="J91" s="4">
        <v>9.5</v>
      </c>
      <c r="K91" s="4">
        <v>1913</v>
      </c>
      <c r="L91" s="4" t="s">
        <v>1216</v>
      </c>
      <c r="O91" s="13"/>
      <c r="P91" s="13"/>
      <c r="Q91"/>
    </row>
    <row r="92" spans="1:17" ht="12.75">
      <c r="A92" s="1"/>
      <c r="B92" s="1" t="s">
        <v>105</v>
      </c>
      <c r="C92" s="6">
        <v>5000</v>
      </c>
      <c r="D92" s="6">
        <v>500</v>
      </c>
      <c r="E92" s="6">
        <f t="shared" si="4"/>
        <v>2500000</v>
      </c>
      <c r="F92" s="11">
        <v>60</v>
      </c>
      <c r="G92" s="11"/>
      <c r="H92" s="59">
        <f t="shared" si="5"/>
        <v>300000</v>
      </c>
      <c r="I92" s="9">
        <v>40</v>
      </c>
      <c r="J92" s="4">
        <v>40</v>
      </c>
      <c r="K92" s="4">
        <v>1912</v>
      </c>
      <c r="L92" s="4" t="s">
        <v>1216</v>
      </c>
      <c r="O92" s="13"/>
      <c r="P92" s="13"/>
      <c r="Q92"/>
    </row>
    <row r="93" spans="1:17" ht="12.75">
      <c r="A93" s="1"/>
      <c r="B93" s="1" t="s">
        <v>440</v>
      </c>
      <c r="C93" s="27">
        <v>40000</v>
      </c>
      <c r="D93" s="10">
        <v>64.5</v>
      </c>
      <c r="E93" s="6">
        <f t="shared" si="4"/>
        <v>2580000</v>
      </c>
      <c r="F93" s="1">
        <v>4</v>
      </c>
      <c r="G93" s="1"/>
      <c r="H93" s="59">
        <f t="shared" si="5"/>
        <v>160000</v>
      </c>
      <c r="I93" s="10">
        <v>3</v>
      </c>
      <c r="J93" s="10">
        <v>3</v>
      </c>
      <c r="K93" s="10">
        <v>1911</v>
      </c>
      <c r="L93" s="10" t="s">
        <v>1216</v>
      </c>
      <c r="O93" s="26"/>
      <c r="P93" s="26"/>
      <c r="Q93"/>
    </row>
    <row r="94" spans="1:17" ht="12.75">
      <c r="A94" s="1"/>
      <c r="B94" s="1" t="s">
        <v>448</v>
      </c>
      <c r="C94" s="27">
        <v>5200</v>
      </c>
      <c r="D94" s="10">
        <v>500</v>
      </c>
      <c r="E94" s="6">
        <f t="shared" si="4"/>
        <v>2600000</v>
      </c>
      <c r="F94" s="1">
        <v>40</v>
      </c>
      <c r="G94" s="1" t="s">
        <v>1222</v>
      </c>
      <c r="H94" s="59">
        <f t="shared" si="5"/>
        <v>208000</v>
      </c>
      <c r="I94" s="10">
        <v>25</v>
      </c>
      <c r="J94" s="10">
        <v>40</v>
      </c>
      <c r="K94" s="10" t="s">
        <v>1222</v>
      </c>
      <c r="L94" s="10" t="s">
        <v>1216</v>
      </c>
      <c r="O94" s="13"/>
      <c r="P94" s="13"/>
      <c r="Q94"/>
    </row>
    <row r="95" spans="1:17" ht="12.75">
      <c r="A95" s="1"/>
      <c r="B95" s="34" t="s">
        <v>116</v>
      </c>
      <c r="C95" s="6">
        <v>30000</v>
      </c>
      <c r="D95" s="6">
        <v>88</v>
      </c>
      <c r="E95" s="6">
        <f t="shared" si="4"/>
        <v>2640000</v>
      </c>
      <c r="F95" s="35">
        <v>5</v>
      </c>
      <c r="G95" s="35" t="s">
        <v>1222</v>
      </c>
      <c r="H95" s="59">
        <f t="shared" si="5"/>
        <v>150000</v>
      </c>
      <c r="I95" s="9">
        <v>1</v>
      </c>
      <c r="J95" s="4">
        <v>5</v>
      </c>
      <c r="K95" s="4" t="s">
        <v>1222</v>
      </c>
      <c r="L95" s="4" t="s">
        <v>1216</v>
      </c>
      <c r="O95" s="13"/>
      <c r="P95" s="13"/>
      <c r="Q95"/>
    </row>
    <row r="96" spans="1:17" ht="12.75">
      <c r="A96" s="1"/>
      <c r="B96" s="1" t="s">
        <v>151</v>
      </c>
      <c r="C96" s="6">
        <v>17800</v>
      </c>
      <c r="D96" s="6">
        <v>150</v>
      </c>
      <c r="E96" s="6">
        <f t="shared" si="4"/>
        <v>2670000</v>
      </c>
      <c r="F96" s="11" t="s">
        <v>1211</v>
      </c>
      <c r="G96" s="11"/>
      <c r="H96" s="59">
        <f t="shared" si="5"/>
        <v>17800</v>
      </c>
      <c r="I96" s="9" t="s">
        <v>1211</v>
      </c>
      <c r="J96" s="9" t="s">
        <v>1211</v>
      </c>
      <c r="K96" s="9" t="s">
        <v>1211</v>
      </c>
      <c r="L96" s="4" t="s">
        <v>1216</v>
      </c>
      <c r="O96" s="3"/>
      <c r="P96" s="3"/>
      <c r="Q96" s="3"/>
    </row>
    <row r="97" spans="1:17" ht="12.75">
      <c r="A97" s="1"/>
      <c r="B97" s="1" t="s">
        <v>421</v>
      </c>
      <c r="C97" s="6">
        <v>18000</v>
      </c>
      <c r="D97" s="6">
        <v>150</v>
      </c>
      <c r="E97" s="6">
        <f t="shared" si="4"/>
        <v>2700000</v>
      </c>
      <c r="F97" s="11">
        <v>0</v>
      </c>
      <c r="G97" s="11"/>
      <c r="H97" s="59">
        <f aca="true" t="shared" si="6" ref="H97:H105">PRODUCT(C97,F97)</f>
        <v>0</v>
      </c>
      <c r="I97" s="9">
        <v>12.5</v>
      </c>
      <c r="J97" s="4">
        <v>12.5</v>
      </c>
      <c r="K97" s="4">
        <v>1911</v>
      </c>
      <c r="L97" s="4" t="s">
        <v>1212</v>
      </c>
      <c r="O97" s="10"/>
      <c r="P97" s="10"/>
      <c r="Q97" s="10"/>
    </row>
    <row r="98" spans="1:17" ht="12.75">
      <c r="A98" s="1"/>
      <c r="B98" t="s">
        <v>33</v>
      </c>
      <c r="C98" s="6">
        <v>8000</v>
      </c>
      <c r="D98" s="6">
        <v>340</v>
      </c>
      <c r="E98" s="6">
        <f t="shared" si="4"/>
        <v>2720000</v>
      </c>
      <c r="F98" s="7">
        <v>20</v>
      </c>
      <c r="G98" s="7"/>
      <c r="H98" s="59">
        <f t="shared" si="6"/>
        <v>160000</v>
      </c>
      <c r="I98" s="9">
        <v>10</v>
      </c>
      <c r="J98" s="4">
        <v>20</v>
      </c>
      <c r="K98" s="4">
        <v>1912</v>
      </c>
      <c r="L98" s="4" t="s">
        <v>1212</v>
      </c>
      <c r="O98"/>
      <c r="P98"/>
      <c r="Q98"/>
    </row>
    <row r="99" spans="1:17" ht="12.75">
      <c r="A99" s="1"/>
      <c r="B99" s="1" t="s">
        <v>208</v>
      </c>
      <c r="C99" s="6">
        <v>17925</v>
      </c>
      <c r="D99" s="6">
        <v>153</v>
      </c>
      <c r="E99" s="6">
        <f t="shared" si="4"/>
        <v>2742525</v>
      </c>
      <c r="F99" s="11">
        <v>6</v>
      </c>
      <c r="G99" s="11"/>
      <c r="H99" s="59">
        <f t="shared" si="6"/>
        <v>107550</v>
      </c>
      <c r="I99" s="9">
        <v>5</v>
      </c>
      <c r="J99" s="4">
        <v>5</v>
      </c>
      <c r="K99" s="4">
        <v>1912</v>
      </c>
      <c r="L99" s="4" t="s">
        <v>1216</v>
      </c>
      <c r="O99"/>
      <c r="P99"/>
      <c r="Q99"/>
    </row>
    <row r="100" spans="1:17" ht="12.75">
      <c r="A100" s="1"/>
      <c r="B100" t="s">
        <v>248</v>
      </c>
      <c r="C100" s="6">
        <v>22500</v>
      </c>
      <c r="D100" s="6">
        <v>125</v>
      </c>
      <c r="E100" s="6">
        <f t="shared" si="4"/>
        <v>2812500</v>
      </c>
      <c r="F100" s="7">
        <v>7</v>
      </c>
      <c r="G100" s="7"/>
      <c r="H100" s="59">
        <f t="shared" si="6"/>
        <v>157500</v>
      </c>
      <c r="I100" s="9">
        <v>6</v>
      </c>
      <c r="J100" s="4">
        <v>6</v>
      </c>
      <c r="K100" s="4">
        <v>1912</v>
      </c>
      <c r="L100" s="4" t="s">
        <v>1212</v>
      </c>
      <c r="O100"/>
      <c r="P100"/>
      <c r="Q100"/>
    </row>
    <row r="101" spans="1:17" ht="12.75">
      <c r="A101" s="1"/>
      <c r="B101" s="1" t="s">
        <v>451</v>
      </c>
      <c r="C101" s="27">
        <v>5500</v>
      </c>
      <c r="D101" s="10">
        <v>516</v>
      </c>
      <c r="E101" s="6">
        <f t="shared" si="4"/>
        <v>2838000</v>
      </c>
      <c r="F101" s="1">
        <v>33</v>
      </c>
      <c r="G101" s="1" t="s">
        <v>1222</v>
      </c>
      <c r="H101" s="59">
        <f t="shared" si="6"/>
        <v>181500</v>
      </c>
      <c r="I101" s="10" t="s">
        <v>1211</v>
      </c>
      <c r="J101" s="10">
        <v>33</v>
      </c>
      <c r="K101" s="10" t="s">
        <v>1222</v>
      </c>
      <c r="L101" s="10" t="s">
        <v>1216</v>
      </c>
      <c r="O101"/>
      <c r="P101"/>
      <c r="Q101"/>
    </row>
    <row r="102" spans="1:17" ht="12.75">
      <c r="A102" s="1"/>
      <c r="B102" s="1" t="s">
        <v>1213</v>
      </c>
      <c r="C102" s="6">
        <v>6000</v>
      </c>
      <c r="D102" s="8">
        <v>480</v>
      </c>
      <c r="E102" s="6">
        <f t="shared" si="4"/>
        <v>2880000</v>
      </c>
      <c r="F102" s="11">
        <v>14</v>
      </c>
      <c r="G102" s="11"/>
      <c r="H102" s="59">
        <f t="shared" si="6"/>
        <v>84000</v>
      </c>
      <c r="I102" s="9">
        <v>14</v>
      </c>
      <c r="J102" s="4">
        <v>37.2</v>
      </c>
      <c r="K102" s="4" t="s">
        <v>1214</v>
      </c>
      <c r="L102" s="4" t="s">
        <v>1212</v>
      </c>
      <c r="O102"/>
      <c r="P102"/>
      <c r="Q102"/>
    </row>
    <row r="103" spans="1:17" ht="12.75">
      <c r="A103" s="1"/>
      <c r="B103" t="s">
        <v>1515</v>
      </c>
      <c r="C103" s="6">
        <v>4757</v>
      </c>
      <c r="D103" s="6">
        <v>607</v>
      </c>
      <c r="E103" s="6">
        <f t="shared" si="4"/>
        <v>2887499</v>
      </c>
      <c r="F103" s="7">
        <v>30</v>
      </c>
      <c r="G103" s="7"/>
      <c r="H103" s="59">
        <f t="shared" si="6"/>
        <v>142710</v>
      </c>
      <c r="I103" s="9">
        <v>15</v>
      </c>
      <c r="J103" s="4">
        <v>30</v>
      </c>
      <c r="K103" s="4">
        <v>1911</v>
      </c>
      <c r="L103" s="4" t="s">
        <v>1216</v>
      </c>
      <c r="O103"/>
      <c r="P103"/>
      <c r="Q103"/>
    </row>
    <row r="104" spans="1:17" ht="12.75">
      <c r="A104" s="1"/>
      <c r="B104" s="4" t="s">
        <v>285</v>
      </c>
      <c r="C104" s="37">
        <v>40000</v>
      </c>
      <c r="D104" s="4">
        <v>74</v>
      </c>
      <c r="E104" s="6">
        <f aca="true" t="shared" si="7" ref="E104:E149">PRODUCT(D104,C104)</f>
        <v>2960000</v>
      </c>
      <c r="F104" s="19">
        <v>0</v>
      </c>
      <c r="G104" s="19"/>
      <c r="H104" s="59">
        <f t="shared" si="6"/>
        <v>0</v>
      </c>
      <c r="I104" s="4">
        <v>5.5</v>
      </c>
      <c r="J104" s="4">
        <v>5.5</v>
      </c>
      <c r="K104" s="4">
        <v>1911</v>
      </c>
      <c r="L104" s="4" t="s">
        <v>1216</v>
      </c>
      <c r="O104" s="3"/>
      <c r="P104" s="3"/>
      <c r="Q104" s="3"/>
    </row>
    <row r="105" spans="1:17" ht="12.75">
      <c r="A105" s="1"/>
      <c r="B105" t="s">
        <v>172</v>
      </c>
      <c r="C105" s="6">
        <v>50000</v>
      </c>
      <c r="D105" s="6">
        <v>62.25</v>
      </c>
      <c r="E105" s="6">
        <f t="shared" si="7"/>
        <v>3112500</v>
      </c>
      <c r="F105" s="7" t="s">
        <v>1211</v>
      </c>
      <c r="G105" s="7"/>
      <c r="H105" s="59">
        <f t="shared" si="6"/>
        <v>50000</v>
      </c>
      <c r="I105" s="9" t="s">
        <v>1211</v>
      </c>
      <c r="J105" s="4" t="s">
        <v>1211</v>
      </c>
      <c r="K105" s="4" t="s">
        <v>1211</v>
      </c>
      <c r="L105" s="4" t="s">
        <v>1216</v>
      </c>
      <c r="O105" s="10"/>
      <c r="P105" s="10"/>
      <c r="Q105" s="10"/>
    </row>
    <row r="106" spans="1:17" ht="12.75">
      <c r="A106" s="1"/>
      <c r="B106" s="1" t="s">
        <v>439</v>
      </c>
      <c r="C106" s="27">
        <v>12220</v>
      </c>
      <c r="D106" s="10">
        <v>259</v>
      </c>
      <c r="E106" s="6">
        <f t="shared" si="7"/>
        <v>3164980</v>
      </c>
      <c r="F106" s="1">
        <v>0</v>
      </c>
      <c r="G106" s="1"/>
      <c r="H106" s="59">
        <f aca="true" t="shared" si="8" ref="H106:H151">PRODUCT(C106,F106)</f>
        <v>0</v>
      </c>
      <c r="I106" s="10">
        <v>1.5</v>
      </c>
      <c r="J106" s="10">
        <v>3.5</v>
      </c>
      <c r="K106" s="10">
        <v>1904</v>
      </c>
      <c r="L106" s="10" t="s">
        <v>1216</v>
      </c>
      <c r="O106" s="10"/>
      <c r="P106" s="10"/>
      <c r="Q106" s="10"/>
    </row>
    <row r="107" spans="1:17" ht="12.75">
      <c r="A107" s="1"/>
      <c r="B107" s="1" t="s">
        <v>449</v>
      </c>
      <c r="C107" s="27">
        <v>40000</v>
      </c>
      <c r="D107" s="10">
        <v>80</v>
      </c>
      <c r="E107" s="6">
        <f t="shared" si="7"/>
        <v>3200000</v>
      </c>
      <c r="F107" s="1">
        <v>5.43</v>
      </c>
      <c r="G107" s="1"/>
      <c r="H107" s="59">
        <f t="shared" si="8"/>
        <v>217200</v>
      </c>
      <c r="I107" s="10">
        <v>5.43</v>
      </c>
      <c r="J107" s="10">
        <v>5.43</v>
      </c>
      <c r="K107" s="10">
        <v>1912</v>
      </c>
      <c r="L107" s="10" t="s">
        <v>1216</v>
      </c>
      <c r="O107" s="10"/>
      <c r="P107" s="10"/>
      <c r="Q107" s="10"/>
    </row>
    <row r="108" spans="1:14" s="10" customFormat="1" ht="12.75">
      <c r="A108" s="1"/>
      <c r="B108" t="s">
        <v>310</v>
      </c>
      <c r="C108" s="6">
        <v>5600</v>
      </c>
      <c r="D108" s="6">
        <v>575</v>
      </c>
      <c r="E108" s="6">
        <f t="shared" si="7"/>
        <v>3220000</v>
      </c>
      <c r="F108" s="7">
        <v>32.5</v>
      </c>
      <c r="G108" s="7"/>
      <c r="H108" s="59">
        <f t="shared" si="8"/>
        <v>182000</v>
      </c>
      <c r="I108" s="9">
        <v>32.5</v>
      </c>
      <c r="J108" s="9">
        <v>32.5</v>
      </c>
      <c r="K108" s="4">
        <v>1912</v>
      </c>
      <c r="L108" s="4" t="s">
        <v>1216</v>
      </c>
      <c r="N108" s="4"/>
    </row>
    <row r="109" spans="1:14" s="10" customFormat="1" ht="12.75">
      <c r="A109" s="1"/>
      <c r="B109" s="1" t="s">
        <v>44</v>
      </c>
      <c r="C109" s="6">
        <v>10000</v>
      </c>
      <c r="D109" s="6">
        <v>330</v>
      </c>
      <c r="E109" s="6">
        <f t="shared" si="7"/>
        <v>3300000</v>
      </c>
      <c r="F109" s="11">
        <v>2</v>
      </c>
      <c r="G109" s="11"/>
      <c r="H109" s="59">
        <f t="shared" si="8"/>
        <v>20000</v>
      </c>
      <c r="I109" s="9">
        <v>3</v>
      </c>
      <c r="J109" s="4">
        <v>3</v>
      </c>
      <c r="K109" s="4">
        <v>1909</v>
      </c>
      <c r="L109" s="4" t="s">
        <v>1216</v>
      </c>
      <c r="N109" s="4"/>
    </row>
    <row r="110" spans="1:17" ht="12.75">
      <c r="A110" s="1"/>
      <c r="B110" s="1" t="s">
        <v>74</v>
      </c>
      <c r="C110" s="6">
        <v>8000</v>
      </c>
      <c r="D110" s="6">
        <v>413</v>
      </c>
      <c r="E110" s="6">
        <f t="shared" si="7"/>
        <v>3304000</v>
      </c>
      <c r="F110" s="11">
        <v>18</v>
      </c>
      <c r="G110" s="11"/>
      <c r="H110" s="59">
        <f t="shared" si="8"/>
        <v>144000</v>
      </c>
      <c r="I110" s="9">
        <v>5</v>
      </c>
      <c r="J110" s="4">
        <v>18</v>
      </c>
      <c r="K110" s="4">
        <v>1912</v>
      </c>
      <c r="L110" s="4" t="s">
        <v>1216</v>
      </c>
      <c r="O110"/>
      <c r="P110"/>
      <c r="Q110"/>
    </row>
    <row r="111" spans="1:17" ht="12.75">
      <c r="A111" s="1"/>
      <c r="B111" t="s">
        <v>211</v>
      </c>
      <c r="C111" s="6">
        <v>8000</v>
      </c>
      <c r="D111" s="6">
        <v>420</v>
      </c>
      <c r="E111" s="6">
        <f t="shared" si="7"/>
        <v>3360000</v>
      </c>
      <c r="F111" s="7">
        <v>23.75</v>
      </c>
      <c r="G111" s="7"/>
      <c r="H111" s="59">
        <f t="shared" si="8"/>
        <v>190000</v>
      </c>
      <c r="I111" s="9">
        <v>25</v>
      </c>
      <c r="J111" s="4">
        <v>25</v>
      </c>
      <c r="K111" s="4">
        <v>1912</v>
      </c>
      <c r="L111" s="4" t="s">
        <v>1212</v>
      </c>
      <c r="O111"/>
      <c r="P111"/>
      <c r="Q111"/>
    </row>
    <row r="112" spans="1:17" ht="12.75">
      <c r="A112" s="1"/>
      <c r="B112" t="s">
        <v>1520</v>
      </c>
      <c r="C112" s="6">
        <v>9000</v>
      </c>
      <c r="D112" s="6">
        <v>375</v>
      </c>
      <c r="E112" s="6">
        <f t="shared" si="7"/>
        <v>3375000</v>
      </c>
      <c r="F112" s="7">
        <v>20</v>
      </c>
      <c r="G112" s="7"/>
      <c r="H112" s="59">
        <f t="shared" si="8"/>
        <v>180000</v>
      </c>
      <c r="I112" s="9">
        <v>10</v>
      </c>
      <c r="J112" s="4">
        <v>20</v>
      </c>
      <c r="K112" s="4">
        <v>1912</v>
      </c>
      <c r="L112" s="4" t="s">
        <v>1212</v>
      </c>
      <c r="O112"/>
      <c r="P112"/>
      <c r="Q112"/>
    </row>
    <row r="113" spans="1:17" ht="12.75">
      <c r="A113" s="1"/>
      <c r="B113" s="28" t="s">
        <v>1493</v>
      </c>
      <c r="C113" s="6">
        <v>3600</v>
      </c>
      <c r="D113" s="6">
        <v>967</v>
      </c>
      <c r="E113" s="6">
        <f t="shared" si="7"/>
        <v>3481200</v>
      </c>
      <c r="F113" s="29">
        <v>47.45</v>
      </c>
      <c r="G113" s="30"/>
      <c r="H113" s="59">
        <f t="shared" si="8"/>
        <v>170820</v>
      </c>
      <c r="I113" s="9">
        <v>47.45</v>
      </c>
      <c r="J113" s="4">
        <v>47.45</v>
      </c>
      <c r="K113" s="4" t="s">
        <v>1211</v>
      </c>
      <c r="L113" s="4" t="s">
        <v>1216</v>
      </c>
      <c r="N113" s="4" t="s">
        <v>1217</v>
      </c>
      <c r="O113"/>
      <c r="P113"/>
      <c r="Q113"/>
    </row>
    <row r="114" spans="1:17" ht="12.75">
      <c r="A114" s="1"/>
      <c r="B114" t="s">
        <v>328</v>
      </c>
      <c r="C114" s="6">
        <v>7691</v>
      </c>
      <c r="D114" s="6">
        <v>455</v>
      </c>
      <c r="E114" s="6">
        <f t="shared" si="7"/>
        <v>3499405</v>
      </c>
      <c r="F114" s="7">
        <v>19</v>
      </c>
      <c r="G114" s="7"/>
      <c r="H114" s="59">
        <f t="shared" si="8"/>
        <v>146129</v>
      </c>
      <c r="I114" s="9">
        <v>11</v>
      </c>
      <c r="J114" s="4">
        <v>18.5</v>
      </c>
      <c r="K114" s="4">
        <v>1912</v>
      </c>
      <c r="L114" s="4" t="s">
        <v>1212</v>
      </c>
      <c r="O114"/>
      <c r="P114"/>
      <c r="Q114"/>
    </row>
    <row r="115" spans="1:17" ht="12.75">
      <c r="A115" s="1"/>
      <c r="B115" s="1" t="s">
        <v>447</v>
      </c>
      <c r="C115" s="27">
        <v>15000</v>
      </c>
      <c r="D115" s="10">
        <v>234</v>
      </c>
      <c r="E115" s="6">
        <f t="shared" si="7"/>
        <v>3510000</v>
      </c>
      <c r="F115" s="1">
        <v>12.5</v>
      </c>
      <c r="G115" s="1" t="s">
        <v>1222</v>
      </c>
      <c r="H115" s="59">
        <f t="shared" si="8"/>
        <v>187500</v>
      </c>
      <c r="I115" s="10">
        <v>7.5</v>
      </c>
      <c r="J115" s="10">
        <v>12.5</v>
      </c>
      <c r="K115" s="10" t="s">
        <v>1222</v>
      </c>
      <c r="L115" s="10" t="s">
        <v>1216</v>
      </c>
      <c r="O115"/>
      <c r="P115"/>
      <c r="Q115"/>
    </row>
    <row r="116" spans="1:17" ht="12.75">
      <c r="A116" s="1"/>
      <c r="B116" s="1" t="s">
        <v>313</v>
      </c>
      <c r="C116" s="6">
        <v>8000</v>
      </c>
      <c r="D116" s="6">
        <v>439</v>
      </c>
      <c r="E116" s="6">
        <f t="shared" si="7"/>
        <v>3512000</v>
      </c>
      <c r="F116" s="11">
        <v>25</v>
      </c>
      <c r="G116" s="11"/>
      <c r="H116" s="59">
        <f t="shared" si="8"/>
        <v>200000</v>
      </c>
      <c r="I116" s="9">
        <v>12.5</v>
      </c>
      <c r="J116" s="4">
        <v>25</v>
      </c>
      <c r="K116" s="4">
        <v>1912</v>
      </c>
      <c r="L116" s="4" t="s">
        <v>1216</v>
      </c>
      <c r="O116"/>
      <c r="P116"/>
      <c r="Q116"/>
    </row>
    <row r="117" spans="1:17" ht="12.75">
      <c r="A117" s="1"/>
      <c r="B117" t="s">
        <v>1513</v>
      </c>
      <c r="C117" s="6">
        <v>6000</v>
      </c>
      <c r="D117" s="6">
        <v>588</v>
      </c>
      <c r="E117" s="6">
        <f t="shared" si="7"/>
        <v>3528000</v>
      </c>
      <c r="F117" s="7" t="s">
        <v>1211</v>
      </c>
      <c r="G117" s="7"/>
      <c r="H117" s="59">
        <f t="shared" si="8"/>
        <v>6000</v>
      </c>
      <c r="I117" s="9" t="s">
        <v>1211</v>
      </c>
      <c r="J117" s="4" t="s">
        <v>1211</v>
      </c>
      <c r="K117" s="4" t="s">
        <v>1211</v>
      </c>
      <c r="L117" s="4" t="s">
        <v>1216</v>
      </c>
      <c r="O117"/>
      <c r="P117"/>
      <c r="Q117"/>
    </row>
    <row r="118" spans="1:17" ht="12.75">
      <c r="A118" s="1"/>
      <c r="B118" t="s">
        <v>136</v>
      </c>
      <c r="C118" s="6">
        <v>6000</v>
      </c>
      <c r="D118" s="6">
        <v>595</v>
      </c>
      <c r="E118" s="6">
        <f t="shared" si="7"/>
        <v>3570000</v>
      </c>
      <c r="F118" s="7">
        <v>30</v>
      </c>
      <c r="G118" s="7"/>
      <c r="H118" s="59">
        <f t="shared" si="8"/>
        <v>180000</v>
      </c>
      <c r="I118" s="9">
        <v>30</v>
      </c>
      <c r="J118" s="4">
        <v>30</v>
      </c>
      <c r="K118" s="4">
        <v>1912</v>
      </c>
      <c r="L118" s="4" t="s">
        <v>1212</v>
      </c>
      <c r="O118"/>
      <c r="P118"/>
      <c r="Q118"/>
    </row>
    <row r="119" spans="1:17" ht="12.75">
      <c r="A119" s="1"/>
      <c r="B119" t="s">
        <v>1446</v>
      </c>
      <c r="C119" s="13">
        <v>16667</v>
      </c>
      <c r="D119" s="13">
        <v>215</v>
      </c>
      <c r="E119" s="6">
        <f t="shared" si="7"/>
        <v>3583405</v>
      </c>
      <c r="F119" s="7">
        <v>9.375</v>
      </c>
      <c r="G119" s="7"/>
      <c r="H119" s="59">
        <f t="shared" si="8"/>
        <v>156253.125</v>
      </c>
      <c r="I119" s="24">
        <v>8.33</v>
      </c>
      <c r="J119" s="24">
        <v>8.33</v>
      </c>
      <c r="K119" s="24"/>
      <c r="L119" t="s">
        <v>1212</v>
      </c>
      <c r="O119"/>
      <c r="P119"/>
      <c r="Q119"/>
    </row>
    <row r="120" spans="1:17" ht="12.75">
      <c r="A120" s="1"/>
      <c r="B120" s="1" t="s">
        <v>344</v>
      </c>
      <c r="C120" s="6">
        <v>15000</v>
      </c>
      <c r="D120" s="6">
        <v>240</v>
      </c>
      <c r="E120" s="6">
        <f t="shared" si="7"/>
        <v>3600000</v>
      </c>
      <c r="F120" s="11">
        <v>15.13</v>
      </c>
      <c r="G120" s="11"/>
      <c r="H120" s="59">
        <f t="shared" si="8"/>
        <v>226950</v>
      </c>
      <c r="I120" s="9">
        <v>15.13</v>
      </c>
      <c r="J120" s="4">
        <v>15.13</v>
      </c>
      <c r="K120" s="4" t="s">
        <v>1222</v>
      </c>
      <c r="L120" s="4" t="s">
        <v>1216</v>
      </c>
      <c r="O120"/>
      <c r="P120"/>
      <c r="Q120"/>
    </row>
    <row r="121" spans="1:17" ht="12.75">
      <c r="A121" s="1"/>
      <c r="B121" t="s">
        <v>477</v>
      </c>
      <c r="C121" s="15">
        <v>3200</v>
      </c>
      <c r="D121" s="6">
        <v>1165</v>
      </c>
      <c r="E121" s="6">
        <f t="shared" si="7"/>
        <v>3728000</v>
      </c>
      <c r="F121">
        <v>75</v>
      </c>
      <c r="G121"/>
      <c r="H121" s="59">
        <f t="shared" si="8"/>
        <v>240000</v>
      </c>
      <c r="I121" s="6">
        <v>20</v>
      </c>
      <c r="J121" s="9">
        <v>75</v>
      </c>
      <c r="K121" s="4">
        <v>1912</v>
      </c>
      <c r="L121" s="4" t="s">
        <v>1216</v>
      </c>
      <c r="O121"/>
      <c r="P121"/>
      <c r="Q121"/>
    </row>
    <row r="122" spans="1:17" ht="12.75">
      <c r="A122" s="1"/>
      <c r="B122" s="1" t="s">
        <v>1224</v>
      </c>
      <c r="C122" s="6">
        <v>6000</v>
      </c>
      <c r="D122" s="8">
        <v>630</v>
      </c>
      <c r="E122" s="6">
        <f t="shared" si="7"/>
        <v>3780000</v>
      </c>
      <c r="F122" s="11">
        <v>34.92</v>
      </c>
      <c r="G122" s="11"/>
      <c r="H122" s="59">
        <f t="shared" si="8"/>
        <v>209520</v>
      </c>
      <c r="I122" s="9">
        <v>17.46</v>
      </c>
      <c r="J122" s="4">
        <v>34.92</v>
      </c>
      <c r="K122" s="4" t="s">
        <v>1222</v>
      </c>
      <c r="L122" s="4" t="s">
        <v>1212</v>
      </c>
      <c r="O122"/>
      <c r="P122"/>
      <c r="Q122"/>
    </row>
    <row r="123" spans="1:17" ht="12.75">
      <c r="A123" s="1"/>
      <c r="B123" s="1" t="s">
        <v>153</v>
      </c>
      <c r="C123" s="6">
        <v>5200</v>
      </c>
      <c r="D123" s="6">
        <v>730</v>
      </c>
      <c r="E123" s="6">
        <f t="shared" si="7"/>
        <v>3796000</v>
      </c>
      <c r="F123" s="11">
        <v>41.666</v>
      </c>
      <c r="G123" s="11"/>
      <c r="H123" s="59">
        <f t="shared" si="8"/>
        <v>216663.19999999998</v>
      </c>
      <c r="I123" s="9">
        <v>41.666</v>
      </c>
      <c r="J123" s="9">
        <v>41.666</v>
      </c>
      <c r="K123" s="4">
        <v>1912</v>
      </c>
      <c r="L123" s="4" t="s">
        <v>1216</v>
      </c>
      <c r="O123"/>
      <c r="P123"/>
      <c r="Q123"/>
    </row>
    <row r="124" spans="1:17" ht="12.75">
      <c r="A124" s="1"/>
      <c r="B124" t="s">
        <v>325</v>
      </c>
      <c r="C124" s="6">
        <v>8000</v>
      </c>
      <c r="D124" s="6">
        <v>484</v>
      </c>
      <c r="E124" s="6">
        <f t="shared" si="7"/>
        <v>3872000</v>
      </c>
      <c r="F124" s="7">
        <v>0</v>
      </c>
      <c r="G124" s="7"/>
      <c r="H124" s="59">
        <f t="shared" si="8"/>
        <v>0</v>
      </c>
      <c r="I124" s="9">
        <v>12.5</v>
      </c>
      <c r="J124" s="4" t="s">
        <v>1211</v>
      </c>
      <c r="K124" s="4" t="s">
        <v>1211</v>
      </c>
      <c r="L124" s="4" t="s">
        <v>1216</v>
      </c>
      <c r="O124"/>
      <c r="P124"/>
      <c r="Q124"/>
    </row>
    <row r="125" spans="1:17" ht="12.75">
      <c r="A125" s="1"/>
      <c r="B125" s="1" t="s">
        <v>381</v>
      </c>
      <c r="C125" s="4">
        <v>4000</v>
      </c>
      <c r="D125" s="4">
        <v>973</v>
      </c>
      <c r="E125" s="6">
        <f t="shared" si="7"/>
        <v>3892000</v>
      </c>
      <c r="F125" s="11">
        <v>50</v>
      </c>
      <c r="G125" s="11"/>
      <c r="H125" s="59">
        <f t="shared" si="8"/>
        <v>200000</v>
      </c>
      <c r="I125" s="4">
        <v>50</v>
      </c>
      <c r="J125" s="4">
        <v>50</v>
      </c>
      <c r="K125" s="4">
        <v>1912</v>
      </c>
      <c r="L125" s="4" t="s">
        <v>1216</v>
      </c>
      <c r="O125"/>
      <c r="P125"/>
      <c r="Q125"/>
    </row>
    <row r="126" spans="1:17" ht="12.75">
      <c r="A126" s="1"/>
      <c r="B126" s="1" t="s">
        <v>230</v>
      </c>
      <c r="C126" s="6">
        <v>50000</v>
      </c>
      <c r="D126" s="6">
        <v>78</v>
      </c>
      <c r="E126" s="6">
        <f t="shared" si="7"/>
        <v>3900000</v>
      </c>
      <c r="F126" s="11">
        <v>0</v>
      </c>
      <c r="G126" s="11"/>
      <c r="H126" s="59">
        <f t="shared" si="8"/>
        <v>0</v>
      </c>
      <c r="I126" s="9" t="s">
        <v>1211</v>
      </c>
      <c r="J126" s="4">
        <v>5</v>
      </c>
      <c r="K126" s="4">
        <v>1911</v>
      </c>
      <c r="L126" s="4" t="s">
        <v>1212</v>
      </c>
      <c r="O126"/>
      <c r="P126"/>
      <c r="Q126"/>
    </row>
    <row r="127" spans="1:17" ht="12.75">
      <c r="A127" s="1"/>
      <c r="B127" t="s">
        <v>354</v>
      </c>
      <c r="C127" s="6">
        <v>35000</v>
      </c>
      <c r="D127" s="6">
        <v>111.5</v>
      </c>
      <c r="E127" s="6">
        <f t="shared" si="7"/>
        <v>3902500</v>
      </c>
      <c r="F127" s="7">
        <v>5</v>
      </c>
      <c r="G127" s="7"/>
      <c r="H127" s="59">
        <f t="shared" si="8"/>
        <v>175000</v>
      </c>
      <c r="I127" s="9">
        <v>5</v>
      </c>
      <c r="J127" s="4">
        <v>5</v>
      </c>
      <c r="K127" s="4" t="s">
        <v>1214</v>
      </c>
      <c r="L127" s="4" t="s">
        <v>1212</v>
      </c>
      <c r="O127"/>
      <c r="P127"/>
      <c r="Q127"/>
    </row>
    <row r="128" spans="1:17" ht="12.75">
      <c r="A128" s="1"/>
      <c r="B128" t="s">
        <v>405</v>
      </c>
      <c r="C128" s="6">
        <v>19895</v>
      </c>
      <c r="D128" s="6">
        <v>201</v>
      </c>
      <c r="E128" s="6">
        <f t="shared" si="7"/>
        <v>3998895</v>
      </c>
      <c r="F128" s="7">
        <v>12</v>
      </c>
      <c r="G128" s="7"/>
      <c r="H128" s="59">
        <f t="shared" si="8"/>
        <v>238740</v>
      </c>
      <c r="I128" s="9">
        <v>6</v>
      </c>
      <c r="J128" s="4">
        <v>12</v>
      </c>
      <c r="K128" s="4">
        <v>1912</v>
      </c>
      <c r="L128" s="4" t="s">
        <v>1212</v>
      </c>
      <c r="O128"/>
      <c r="P128"/>
      <c r="Q128"/>
    </row>
    <row r="129" spans="1:17" ht="12.75">
      <c r="A129" s="1"/>
      <c r="B129" s="1" t="s">
        <v>1514</v>
      </c>
      <c r="C129" s="6">
        <v>8000</v>
      </c>
      <c r="D129" s="6">
        <v>500</v>
      </c>
      <c r="E129" s="6">
        <f t="shared" si="7"/>
        <v>4000000</v>
      </c>
      <c r="F129" s="11">
        <f>20+4</f>
        <v>24</v>
      </c>
      <c r="G129" s="11"/>
      <c r="H129" s="59">
        <f t="shared" si="8"/>
        <v>192000</v>
      </c>
      <c r="I129" s="9">
        <v>20</v>
      </c>
      <c r="J129" s="4">
        <v>24</v>
      </c>
      <c r="K129" s="4">
        <v>1912</v>
      </c>
      <c r="L129" s="4" t="s">
        <v>1212</v>
      </c>
      <c r="O129"/>
      <c r="P129"/>
      <c r="Q129"/>
    </row>
    <row r="130" spans="1:17" ht="12.75">
      <c r="A130" s="1"/>
      <c r="B130" s="1" t="s">
        <v>147</v>
      </c>
      <c r="C130" s="6">
        <v>2400</v>
      </c>
      <c r="D130" s="6">
        <v>1670</v>
      </c>
      <c r="E130" s="6">
        <f t="shared" si="7"/>
        <v>4008000</v>
      </c>
      <c r="F130" s="11">
        <v>88.54</v>
      </c>
      <c r="G130" s="11" t="s">
        <v>1222</v>
      </c>
      <c r="H130" s="59">
        <f t="shared" si="8"/>
        <v>212496.00000000003</v>
      </c>
      <c r="I130" s="9">
        <v>88.54</v>
      </c>
      <c r="J130" s="4">
        <v>88.54</v>
      </c>
      <c r="K130" s="4">
        <v>1912</v>
      </c>
      <c r="L130" s="4" t="s">
        <v>1212</v>
      </c>
      <c r="O130"/>
      <c r="P130"/>
      <c r="Q130"/>
    </row>
    <row r="131" spans="1:17" ht="12.75">
      <c r="A131" s="1"/>
      <c r="B131" s="1" t="s">
        <v>337</v>
      </c>
      <c r="C131" s="6">
        <v>7600</v>
      </c>
      <c r="D131" s="6">
        <v>548</v>
      </c>
      <c r="E131" s="6">
        <f t="shared" si="7"/>
        <v>4164800</v>
      </c>
      <c r="F131" s="11">
        <v>27.5</v>
      </c>
      <c r="G131" s="11"/>
      <c r="H131" s="59">
        <f t="shared" si="8"/>
        <v>209000</v>
      </c>
      <c r="I131" s="9">
        <v>27.5</v>
      </c>
      <c r="J131" s="14">
        <v>27.5</v>
      </c>
      <c r="K131" s="4">
        <v>1912</v>
      </c>
      <c r="L131" s="4" t="s">
        <v>1216</v>
      </c>
      <c r="O131"/>
      <c r="P131"/>
      <c r="Q131"/>
    </row>
    <row r="132" spans="1:17" ht="12.75">
      <c r="A132" s="1"/>
      <c r="B132" t="s">
        <v>49</v>
      </c>
      <c r="C132" s="6">
        <v>6000</v>
      </c>
      <c r="D132" s="6">
        <v>705</v>
      </c>
      <c r="E132" s="6">
        <f t="shared" si="7"/>
        <v>4230000</v>
      </c>
      <c r="F132" s="7">
        <v>40</v>
      </c>
      <c r="G132" s="7"/>
      <c r="H132" s="59">
        <f t="shared" si="8"/>
        <v>240000</v>
      </c>
      <c r="I132" s="9">
        <v>40</v>
      </c>
      <c r="J132" s="4">
        <v>40</v>
      </c>
      <c r="K132" s="4">
        <v>1912</v>
      </c>
      <c r="L132" s="4" t="s">
        <v>1216</v>
      </c>
      <c r="O132" s="7"/>
      <c r="P132" s="31"/>
      <c r="Q132" s="7"/>
    </row>
    <row r="133" spans="1:17" ht="12.75">
      <c r="A133" s="1"/>
      <c r="B133" t="s">
        <v>1456</v>
      </c>
      <c r="C133" s="13">
        <v>12000</v>
      </c>
      <c r="D133" s="13">
        <v>355</v>
      </c>
      <c r="E133" s="6">
        <f t="shared" si="7"/>
        <v>4260000</v>
      </c>
      <c r="F133" s="7">
        <v>26.041</v>
      </c>
      <c r="G133" s="7"/>
      <c r="H133" s="59">
        <f t="shared" si="8"/>
        <v>312492</v>
      </c>
      <c r="I133" s="24">
        <v>14.583</v>
      </c>
      <c r="J133" s="24">
        <v>14.583</v>
      </c>
      <c r="K133" s="24"/>
      <c r="L133" t="s">
        <v>1212</v>
      </c>
      <c r="O133"/>
      <c r="P133"/>
      <c r="Q133"/>
    </row>
    <row r="134" spans="1:17" ht="12.75">
      <c r="A134" s="1"/>
      <c r="B134" s="1" t="s">
        <v>272</v>
      </c>
      <c r="C134" s="6">
        <v>20250</v>
      </c>
      <c r="D134" s="6">
        <v>211.5</v>
      </c>
      <c r="E134" s="6">
        <f t="shared" si="7"/>
        <v>4282875</v>
      </c>
      <c r="F134" s="11">
        <v>14</v>
      </c>
      <c r="G134" s="11"/>
      <c r="H134" s="59">
        <f t="shared" si="8"/>
        <v>283500</v>
      </c>
      <c r="I134" s="9">
        <v>14</v>
      </c>
      <c r="J134" s="9">
        <v>14</v>
      </c>
      <c r="K134" s="4" t="s">
        <v>1214</v>
      </c>
      <c r="L134" s="4" t="s">
        <v>1216</v>
      </c>
      <c r="O134"/>
      <c r="P134"/>
      <c r="Q134"/>
    </row>
    <row r="135" spans="1:17" ht="12.75">
      <c r="A135" s="1"/>
      <c r="B135" t="s">
        <v>346</v>
      </c>
      <c r="C135" s="6">
        <v>50000</v>
      </c>
      <c r="D135" s="6">
        <v>86</v>
      </c>
      <c r="E135" s="6">
        <f t="shared" si="7"/>
        <v>4300000</v>
      </c>
      <c r="F135" s="7">
        <v>0</v>
      </c>
      <c r="G135" s="7"/>
      <c r="H135" s="59">
        <f t="shared" si="8"/>
        <v>0</v>
      </c>
      <c r="I135" s="9">
        <v>7</v>
      </c>
      <c r="J135" s="4">
        <v>7</v>
      </c>
      <c r="K135" s="4">
        <v>1900</v>
      </c>
      <c r="L135" s="4" t="s">
        <v>1212</v>
      </c>
      <c r="O135"/>
      <c r="P135"/>
      <c r="Q135"/>
    </row>
    <row r="136" spans="1:17" ht="12.75">
      <c r="A136" s="1"/>
      <c r="B136" t="s">
        <v>264</v>
      </c>
      <c r="C136" s="6">
        <v>7200</v>
      </c>
      <c r="D136" s="6">
        <v>600</v>
      </c>
      <c r="E136" s="6">
        <f t="shared" si="7"/>
        <v>4320000</v>
      </c>
      <c r="F136" s="7" t="s">
        <v>1211</v>
      </c>
      <c r="G136" s="7"/>
      <c r="H136" s="59">
        <f t="shared" si="8"/>
        <v>7200</v>
      </c>
      <c r="I136" s="9" t="s">
        <v>1211</v>
      </c>
      <c r="J136" s="4" t="s">
        <v>1248</v>
      </c>
      <c r="K136" s="4" t="s">
        <v>1211</v>
      </c>
      <c r="L136" s="4" t="s">
        <v>1212</v>
      </c>
      <c r="O136"/>
      <c r="P136"/>
      <c r="Q136"/>
    </row>
    <row r="137" spans="1:17" ht="12.75">
      <c r="A137" s="1"/>
      <c r="B137" t="s">
        <v>371</v>
      </c>
      <c r="C137" s="6">
        <v>5000</v>
      </c>
      <c r="D137" s="6">
        <v>879</v>
      </c>
      <c r="E137" s="6">
        <f t="shared" si="7"/>
        <v>4395000</v>
      </c>
      <c r="F137" s="7">
        <v>50</v>
      </c>
      <c r="G137" s="7" t="s">
        <v>1222</v>
      </c>
      <c r="H137" s="59">
        <f t="shared" si="8"/>
        <v>250000</v>
      </c>
      <c r="I137" s="9">
        <v>50</v>
      </c>
      <c r="J137" s="4">
        <v>50</v>
      </c>
      <c r="K137" s="4" t="s">
        <v>1214</v>
      </c>
      <c r="L137" s="4" t="s">
        <v>1216</v>
      </c>
      <c r="O137"/>
      <c r="P137"/>
      <c r="Q137"/>
    </row>
    <row r="138" spans="1:17" ht="12.75">
      <c r="A138" s="1"/>
      <c r="B138" t="s">
        <v>339</v>
      </c>
      <c r="C138" s="6">
        <v>8000</v>
      </c>
      <c r="D138" s="6">
        <v>550</v>
      </c>
      <c r="E138" s="6">
        <f t="shared" si="7"/>
        <v>4400000</v>
      </c>
      <c r="F138" s="7">
        <v>12.5</v>
      </c>
      <c r="G138" s="7"/>
      <c r="H138" s="59">
        <f t="shared" si="8"/>
        <v>100000</v>
      </c>
      <c r="I138" s="9">
        <v>12.5</v>
      </c>
      <c r="J138" s="4">
        <v>12.5</v>
      </c>
      <c r="K138" s="4" t="s">
        <v>1222</v>
      </c>
      <c r="L138" s="4" t="s">
        <v>1216</v>
      </c>
      <c r="O138"/>
      <c r="P138"/>
      <c r="Q138"/>
    </row>
    <row r="139" spans="1:17" ht="12.75">
      <c r="A139" s="1"/>
      <c r="B139" s="1" t="s">
        <v>25</v>
      </c>
      <c r="C139" s="6">
        <v>100000</v>
      </c>
      <c r="D139" s="6">
        <v>45</v>
      </c>
      <c r="E139" s="6">
        <f t="shared" si="7"/>
        <v>4500000</v>
      </c>
      <c r="F139" s="11" t="s">
        <v>1211</v>
      </c>
      <c r="G139" s="11"/>
      <c r="H139" s="59">
        <f t="shared" si="8"/>
        <v>100000</v>
      </c>
      <c r="I139" s="9" t="s">
        <v>1211</v>
      </c>
      <c r="J139" s="4" t="s">
        <v>1504</v>
      </c>
      <c r="L139" s="4" t="s">
        <v>1212</v>
      </c>
      <c r="O139"/>
      <c r="P139"/>
      <c r="Q139"/>
    </row>
    <row r="140" spans="1:17" ht="12.75">
      <c r="A140" s="1"/>
      <c r="B140" t="s">
        <v>471</v>
      </c>
      <c r="C140" s="6">
        <v>20000</v>
      </c>
      <c r="D140" s="6">
        <v>231</v>
      </c>
      <c r="E140" s="6">
        <f t="shared" si="7"/>
        <v>4620000</v>
      </c>
      <c r="F140">
        <v>15</v>
      </c>
      <c r="G140"/>
      <c r="H140" s="59">
        <f t="shared" si="8"/>
        <v>300000</v>
      </c>
      <c r="I140" s="6">
        <v>15</v>
      </c>
      <c r="J140" s="9">
        <v>15</v>
      </c>
      <c r="K140" s="4" t="s">
        <v>1222</v>
      </c>
      <c r="L140" s="4" t="s">
        <v>1216</v>
      </c>
      <c r="O140"/>
      <c r="P140"/>
      <c r="Q140"/>
    </row>
    <row r="141" spans="1:17" ht="12.75">
      <c r="A141" s="1"/>
      <c r="B141" s="34" t="s">
        <v>117</v>
      </c>
      <c r="C141" s="6">
        <v>8000</v>
      </c>
      <c r="D141" s="6">
        <v>581</v>
      </c>
      <c r="E141" s="6">
        <f t="shared" si="7"/>
        <v>4648000</v>
      </c>
      <c r="F141" s="35">
        <v>30</v>
      </c>
      <c r="G141" s="35" t="s">
        <v>1222</v>
      </c>
      <c r="H141" s="59">
        <f t="shared" si="8"/>
        <v>240000</v>
      </c>
      <c r="I141" s="9">
        <v>30</v>
      </c>
      <c r="J141" s="4">
        <v>30</v>
      </c>
      <c r="K141" s="4" t="s">
        <v>1214</v>
      </c>
      <c r="L141" s="4" t="s">
        <v>1216</v>
      </c>
      <c r="O141"/>
      <c r="P141"/>
      <c r="Q141"/>
    </row>
    <row r="142" spans="1:17" ht="12.75">
      <c r="A142" s="1"/>
      <c r="B142" t="s">
        <v>111</v>
      </c>
      <c r="C142" s="6">
        <v>50000</v>
      </c>
      <c r="D142" s="6">
        <v>93</v>
      </c>
      <c r="E142" s="6">
        <f t="shared" si="7"/>
        <v>4650000</v>
      </c>
      <c r="F142" s="7">
        <v>5</v>
      </c>
      <c r="G142" s="7"/>
      <c r="H142" s="59">
        <f t="shared" si="8"/>
        <v>250000</v>
      </c>
      <c r="I142" s="9">
        <v>5</v>
      </c>
      <c r="J142" s="4">
        <v>5</v>
      </c>
      <c r="K142" s="4">
        <v>1912</v>
      </c>
      <c r="L142" s="4" t="s">
        <v>1212</v>
      </c>
      <c r="O142"/>
      <c r="P142"/>
      <c r="Q142"/>
    </row>
    <row r="143" spans="1:17" ht="12.75">
      <c r="A143" s="1"/>
      <c r="B143" s="1" t="s">
        <v>314</v>
      </c>
      <c r="C143" s="6">
        <v>72000</v>
      </c>
      <c r="D143" s="6">
        <v>64.6</v>
      </c>
      <c r="E143" s="6">
        <f t="shared" si="7"/>
        <v>4651200</v>
      </c>
      <c r="F143" s="11">
        <v>4</v>
      </c>
      <c r="G143" s="11"/>
      <c r="H143" s="59">
        <f t="shared" si="8"/>
        <v>288000</v>
      </c>
      <c r="I143" s="9">
        <v>4</v>
      </c>
      <c r="J143" s="4">
        <v>4</v>
      </c>
      <c r="K143" s="4">
        <v>1912</v>
      </c>
      <c r="L143" s="4" t="s">
        <v>1208</v>
      </c>
      <c r="O143"/>
      <c r="P143"/>
      <c r="Q143"/>
    </row>
    <row r="144" spans="1:17" ht="12.75">
      <c r="A144" s="1"/>
      <c r="B144" t="s">
        <v>1438</v>
      </c>
      <c r="C144" s="13">
        <v>4000</v>
      </c>
      <c r="D144" s="13">
        <v>1167</v>
      </c>
      <c r="E144" s="6">
        <f t="shared" si="7"/>
        <v>4668000</v>
      </c>
      <c r="F144" s="7">
        <v>44.27</v>
      </c>
      <c r="G144" s="7"/>
      <c r="H144" s="59">
        <f t="shared" si="8"/>
        <v>177080</v>
      </c>
      <c r="I144" s="24">
        <v>41.66</v>
      </c>
      <c r="J144" s="24">
        <v>41.66</v>
      </c>
      <c r="K144" s="24"/>
      <c r="L144" t="s">
        <v>1212</v>
      </c>
      <c r="O144"/>
      <c r="P144"/>
      <c r="Q144"/>
    </row>
    <row r="145" spans="1:17" ht="12.75">
      <c r="A145" s="1"/>
      <c r="B145" s="1" t="s">
        <v>1223</v>
      </c>
      <c r="C145" s="6">
        <v>6000</v>
      </c>
      <c r="D145" s="8">
        <v>780</v>
      </c>
      <c r="E145" s="6">
        <f t="shared" si="7"/>
        <v>4680000</v>
      </c>
      <c r="F145" s="11">
        <v>60</v>
      </c>
      <c r="G145" s="11"/>
      <c r="H145" s="59">
        <f t="shared" si="8"/>
        <v>360000</v>
      </c>
      <c r="I145" s="9">
        <v>31.25</v>
      </c>
      <c r="J145" s="4">
        <v>60</v>
      </c>
      <c r="K145" s="4" t="s">
        <v>1222</v>
      </c>
      <c r="L145" s="4" t="s">
        <v>1212</v>
      </c>
      <c r="O145"/>
      <c r="P145"/>
      <c r="Q145"/>
    </row>
    <row r="146" spans="1:17" ht="12.75">
      <c r="A146" s="1"/>
      <c r="B146" t="s">
        <v>1281</v>
      </c>
      <c r="C146" s="6">
        <v>10000</v>
      </c>
      <c r="D146" s="6">
        <v>470</v>
      </c>
      <c r="E146" s="6">
        <f t="shared" si="7"/>
        <v>4700000</v>
      </c>
      <c r="F146" s="7">
        <v>35</v>
      </c>
      <c r="G146" s="7"/>
      <c r="H146" s="59">
        <f t="shared" si="8"/>
        <v>350000</v>
      </c>
      <c r="I146" s="9">
        <v>25</v>
      </c>
      <c r="J146" s="4">
        <v>25</v>
      </c>
      <c r="K146" s="4">
        <v>1912</v>
      </c>
      <c r="L146" s="4" t="s">
        <v>1216</v>
      </c>
      <c r="O146"/>
      <c r="P146"/>
      <c r="Q146"/>
    </row>
    <row r="147" spans="1:17" ht="12.75">
      <c r="A147" s="1"/>
      <c r="B147" t="s">
        <v>126</v>
      </c>
      <c r="C147" s="6">
        <v>5600</v>
      </c>
      <c r="D147" s="6">
        <v>850</v>
      </c>
      <c r="E147" s="6">
        <f t="shared" si="7"/>
        <v>4760000</v>
      </c>
      <c r="F147" s="7">
        <v>50</v>
      </c>
      <c r="G147" s="7"/>
      <c r="H147" s="59">
        <f t="shared" si="8"/>
        <v>280000</v>
      </c>
      <c r="I147" s="9">
        <v>50</v>
      </c>
      <c r="J147" s="4">
        <v>50</v>
      </c>
      <c r="K147" s="4">
        <v>1912</v>
      </c>
      <c r="L147" s="4" t="s">
        <v>1216</v>
      </c>
      <c r="O147"/>
      <c r="P147"/>
      <c r="Q147"/>
    </row>
    <row r="148" spans="1:17" ht="12.75">
      <c r="A148" s="1"/>
      <c r="B148" s="1" t="s">
        <v>342</v>
      </c>
      <c r="C148" s="6">
        <v>10000</v>
      </c>
      <c r="D148" s="6">
        <v>480</v>
      </c>
      <c r="E148" s="6">
        <f t="shared" si="7"/>
        <v>4800000</v>
      </c>
      <c r="F148" s="11">
        <f>12.5+17.5</f>
        <v>30</v>
      </c>
      <c r="G148" s="11"/>
      <c r="H148" s="59">
        <f t="shared" si="8"/>
        <v>300000</v>
      </c>
      <c r="I148" s="9">
        <v>17.5</v>
      </c>
      <c r="J148" s="4">
        <v>30</v>
      </c>
      <c r="K148" s="4" t="s">
        <v>1222</v>
      </c>
      <c r="L148" s="4" t="s">
        <v>1212</v>
      </c>
      <c r="O148"/>
      <c r="P148"/>
      <c r="Q148"/>
    </row>
    <row r="149" spans="1:17" ht="12.75">
      <c r="A149" s="1"/>
      <c r="B149" t="s">
        <v>238</v>
      </c>
      <c r="C149" s="6">
        <v>60000</v>
      </c>
      <c r="D149" s="6">
        <v>81</v>
      </c>
      <c r="E149" s="6">
        <f t="shared" si="7"/>
        <v>4860000</v>
      </c>
      <c r="F149" s="7">
        <v>5</v>
      </c>
      <c r="G149" s="7"/>
      <c r="H149" s="59">
        <f t="shared" si="8"/>
        <v>300000</v>
      </c>
      <c r="I149" s="9">
        <v>5</v>
      </c>
      <c r="J149" s="4">
        <v>5</v>
      </c>
      <c r="K149" s="4">
        <v>1912</v>
      </c>
      <c r="L149" s="4" t="s">
        <v>1212</v>
      </c>
      <c r="O149"/>
      <c r="P149"/>
      <c r="Q149"/>
    </row>
    <row r="150" spans="1:17" ht="12.75">
      <c r="A150" s="1"/>
      <c r="B150" s="1" t="s">
        <v>368</v>
      </c>
      <c r="C150" s="6">
        <v>4500</v>
      </c>
      <c r="D150" s="6">
        <v>1100</v>
      </c>
      <c r="E150" s="6">
        <f aca="true" t="shared" si="9" ref="E150:E181">PRODUCT(D150,C150)</f>
        <v>4950000</v>
      </c>
      <c r="F150" s="11">
        <v>65</v>
      </c>
      <c r="G150" s="11" t="s">
        <v>1222</v>
      </c>
      <c r="H150" s="59">
        <f t="shared" si="8"/>
        <v>292500</v>
      </c>
      <c r="I150" s="9">
        <v>25</v>
      </c>
      <c r="J150" s="4">
        <v>55</v>
      </c>
      <c r="K150" s="4" t="s">
        <v>1214</v>
      </c>
      <c r="L150" s="4" t="s">
        <v>1216</v>
      </c>
      <c r="O150"/>
      <c r="P150"/>
      <c r="Q150"/>
    </row>
    <row r="151" spans="1:17" ht="12.75">
      <c r="A151" s="1"/>
      <c r="B151" t="s">
        <v>1475</v>
      </c>
      <c r="C151" s="13">
        <v>12000</v>
      </c>
      <c r="D151" s="13">
        <v>415</v>
      </c>
      <c r="E151" s="6">
        <f t="shared" si="9"/>
        <v>4980000</v>
      </c>
      <c r="F151" s="7">
        <v>14.58</v>
      </c>
      <c r="G151" s="7"/>
      <c r="H151" s="59">
        <f t="shared" si="8"/>
        <v>174960</v>
      </c>
      <c r="I151" s="24">
        <v>14.58</v>
      </c>
      <c r="J151" s="24">
        <v>14.58</v>
      </c>
      <c r="K151" s="24"/>
      <c r="L151" t="s">
        <v>1212</v>
      </c>
      <c r="O151"/>
      <c r="P151"/>
      <c r="Q151"/>
    </row>
    <row r="152" spans="1:17" ht="12.75">
      <c r="A152" s="1"/>
      <c r="B152" t="s">
        <v>326</v>
      </c>
      <c r="C152" s="6">
        <v>40000</v>
      </c>
      <c r="D152" s="6">
        <v>124.5</v>
      </c>
      <c r="E152" s="6">
        <f t="shared" si="9"/>
        <v>4980000</v>
      </c>
      <c r="F152" s="7">
        <v>9</v>
      </c>
      <c r="G152" s="7"/>
      <c r="H152" s="59">
        <f aca="true" t="shared" si="10" ref="H152:H183">PRODUCT(C152,F152)</f>
        <v>360000</v>
      </c>
      <c r="I152" s="9">
        <v>6</v>
      </c>
      <c r="J152" s="4">
        <v>9</v>
      </c>
      <c r="K152" s="4">
        <v>1912</v>
      </c>
      <c r="L152" s="4" t="s">
        <v>1212</v>
      </c>
      <c r="O152"/>
      <c r="P152"/>
      <c r="Q152"/>
    </row>
    <row r="153" spans="1:17" ht="12.75">
      <c r="A153" s="1"/>
      <c r="B153" s="1" t="s">
        <v>261</v>
      </c>
      <c r="C153" s="6">
        <v>6600</v>
      </c>
      <c r="D153" s="6">
        <v>775</v>
      </c>
      <c r="E153" s="6">
        <f t="shared" si="9"/>
        <v>5115000</v>
      </c>
      <c r="F153" s="11">
        <v>30</v>
      </c>
      <c r="G153" s="11"/>
      <c r="H153" s="59">
        <f t="shared" si="10"/>
        <v>198000</v>
      </c>
      <c r="I153" s="9">
        <v>12.5</v>
      </c>
      <c r="J153" s="4">
        <v>30</v>
      </c>
      <c r="K153" s="4">
        <v>1912</v>
      </c>
      <c r="L153" s="4" t="s">
        <v>1212</v>
      </c>
      <c r="O153" s="3"/>
      <c r="P153" s="3"/>
      <c r="Q153" s="3"/>
    </row>
    <row r="154" spans="1:17" ht="12.75">
      <c r="A154" s="1"/>
      <c r="B154" s="1" t="s">
        <v>12</v>
      </c>
      <c r="C154" s="15">
        <v>20000</v>
      </c>
      <c r="D154" s="6">
        <v>258</v>
      </c>
      <c r="E154" s="6">
        <f t="shared" si="9"/>
        <v>5160000</v>
      </c>
      <c r="F154" s="11">
        <f>5+5</f>
        <v>10</v>
      </c>
      <c r="G154" s="11"/>
      <c r="H154" s="59">
        <f t="shared" si="10"/>
        <v>200000</v>
      </c>
      <c r="I154" s="9">
        <v>5</v>
      </c>
      <c r="J154" s="32">
        <v>0.04</v>
      </c>
      <c r="L154" s="4" t="s">
        <v>1216</v>
      </c>
      <c r="O154"/>
      <c r="P154"/>
      <c r="Q154"/>
    </row>
    <row r="155" spans="1:17" ht="12.75">
      <c r="A155" s="1"/>
      <c r="B155" t="s">
        <v>433</v>
      </c>
      <c r="C155" s="6">
        <v>70000</v>
      </c>
      <c r="D155" s="6">
        <v>74</v>
      </c>
      <c r="E155" s="6">
        <f t="shared" si="9"/>
        <v>5180000</v>
      </c>
      <c r="F155" s="7">
        <f>3.5+1.5</f>
        <v>5</v>
      </c>
      <c r="G155" s="7"/>
      <c r="H155" s="59">
        <f t="shared" si="10"/>
        <v>350000</v>
      </c>
      <c r="I155" s="9">
        <v>1.5</v>
      </c>
      <c r="J155" s="32">
        <v>0.05</v>
      </c>
      <c r="K155" s="4" t="s">
        <v>1211</v>
      </c>
      <c r="L155" s="4" t="s">
        <v>1216</v>
      </c>
      <c r="O155"/>
      <c r="P155"/>
      <c r="Q155"/>
    </row>
    <row r="156" spans="1:17" ht="12.75">
      <c r="A156" s="1"/>
      <c r="B156" t="s">
        <v>204</v>
      </c>
      <c r="C156" s="6">
        <v>40000</v>
      </c>
      <c r="D156" s="6">
        <v>131</v>
      </c>
      <c r="E156" s="6">
        <f t="shared" si="9"/>
        <v>5240000</v>
      </c>
      <c r="F156" s="7" t="s">
        <v>1211</v>
      </c>
      <c r="G156" s="7"/>
      <c r="H156" s="59">
        <f t="shared" si="10"/>
        <v>40000</v>
      </c>
      <c r="I156" s="9" t="s">
        <v>1211</v>
      </c>
      <c r="J156" s="4" t="s">
        <v>1211</v>
      </c>
      <c r="K156" s="4" t="s">
        <v>1211</v>
      </c>
      <c r="L156" s="4" t="s">
        <v>1216</v>
      </c>
      <c r="O156"/>
      <c r="P156"/>
      <c r="Q156"/>
    </row>
    <row r="157" spans="1:17" ht="12.75">
      <c r="A157" s="1"/>
      <c r="B157" s="1" t="s">
        <v>320</v>
      </c>
      <c r="C157" s="6">
        <v>10000</v>
      </c>
      <c r="D157" s="6">
        <v>525</v>
      </c>
      <c r="E157" s="6">
        <f t="shared" si="9"/>
        <v>5250000</v>
      </c>
      <c r="F157" s="11">
        <v>27.5</v>
      </c>
      <c r="G157" s="11"/>
      <c r="H157" s="59">
        <f t="shared" si="10"/>
        <v>275000</v>
      </c>
      <c r="I157" s="9">
        <v>12.5</v>
      </c>
      <c r="J157" s="4">
        <v>27.5</v>
      </c>
      <c r="K157" s="4">
        <v>1912</v>
      </c>
      <c r="L157" s="4" t="s">
        <v>1212</v>
      </c>
      <c r="O157"/>
      <c r="P157"/>
      <c r="Q157"/>
    </row>
    <row r="158" spans="1:17" ht="12.75">
      <c r="A158" s="1"/>
      <c r="B158" s="1" t="s">
        <v>335</v>
      </c>
      <c r="C158" s="6">
        <v>7000</v>
      </c>
      <c r="D158" s="6">
        <v>755</v>
      </c>
      <c r="E158" s="6">
        <f t="shared" si="9"/>
        <v>5285000</v>
      </c>
      <c r="F158" s="11">
        <v>43</v>
      </c>
      <c r="G158" s="11"/>
      <c r="H158" s="59">
        <f t="shared" si="10"/>
        <v>301000</v>
      </c>
      <c r="I158" s="9">
        <v>10</v>
      </c>
      <c r="J158" s="4">
        <v>43</v>
      </c>
      <c r="K158" s="4">
        <v>1912</v>
      </c>
      <c r="L158" s="4" t="s">
        <v>1212</v>
      </c>
      <c r="O158"/>
      <c r="P158"/>
      <c r="Q158"/>
    </row>
    <row r="159" spans="1:17" ht="12.75">
      <c r="A159" s="1"/>
      <c r="B159" t="s">
        <v>119</v>
      </c>
      <c r="C159" s="6">
        <v>18000</v>
      </c>
      <c r="D159" s="6">
        <v>295</v>
      </c>
      <c r="E159" s="6">
        <f t="shared" si="9"/>
        <v>5310000</v>
      </c>
      <c r="F159" s="7">
        <v>0</v>
      </c>
      <c r="G159" s="7"/>
      <c r="H159" s="59">
        <f t="shared" si="10"/>
        <v>0</v>
      </c>
      <c r="I159" s="9">
        <v>12</v>
      </c>
      <c r="J159" s="4">
        <v>12</v>
      </c>
      <c r="K159" s="4">
        <v>1900</v>
      </c>
      <c r="L159" s="4" t="s">
        <v>1216</v>
      </c>
      <c r="O159"/>
      <c r="P159"/>
      <c r="Q159"/>
    </row>
    <row r="160" spans="1:17" ht="12.75">
      <c r="A160" s="1"/>
      <c r="B160" t="s">
        <v>1243</v>
      </c>
      <c r="C160" s="6">
        <v>50000</v>
      </c>
      <c r="D160" s="8">
        <v>107.5</v>
      </c>
      <c r="E160" s="6">
        <f t="shared" si="9"/>
        <v>5375000</v>
      </c>
      <c r="F160" s="7">
        <v>0</v>
      </c>
      <c r="G160" s="7"/>
      <c r="H160" s="59">
        <f t="shared" si="10"/>
        <v>0</v>
      </c>
      <c r="I160" s="9">
        <v>7</v>
      </c>
      <c r="J160" s="4">
        <v>7</v>
      </c>
      <c r="K160" s="4">
        <v>1891</v>
      </c>
      <c r="L160" s="4" t="s">
        <v>1212</v>
      </c>
      <c r="O160"/>
      <c r="P160"/>
      <c r="Q160"/>
    </row>
    <row r="161" spans="1:17" ht="12.75">
      <c r="A161" s="1"/>
      <c r="B161" s="1" t="s">
        <v>415</v>
      </c>
      <c r="C161" s="6">
        <v>10000</v>
      </c>
      <c r="D161" s="6">
        <v>540</v>
      </c>
      <c r="E161" s="6">
        <f t="shared" si="9"/>
        <v>5400000</v>
      </c>
      <c r="F161" s="11">
        <v>75</v>
      </c>
      <c r="G161" s="11"/>
      <c r="H161" s="59">
        <f t="shared" si="10"/>
        <v>750000</v>
      </c>
      <c r="I161" s="9">
        <v>12.5</v>
      </c>
      <c r="J161" s="4">
        <v>65</v>
      </c>
      <c r="K161" s="4">
        <v>1912</v>
      </c>
      <c r="L161" s="4" t="s">
        <v>1212</v>
      </c>
      <c r="O161"/>
      <c r="P161"/>
      <c r="Q161"/>
    </row>
    <row r="162" spans="1:17" ht="12.75">
      <c r="A162" s="1"/>
      <c r="B162" t="s">
        <v>1447</v>
      </c>
      <c r="C162" s="13">
        <v>10000</v>
      </c>
      <c r="D162" s="13">
        <v>540</v>
      </c>
      <c r="E162" s="6">
        <f t="shared" si="9"/>
        <v>5400000</v>
      </c>
      <c r="F162" s="7">
        <v>12.81</v>
      </c>
      <c r="G162" s="7"/>
      <c r="H162" s="59">
        <f t="shared" si="10"/>
        <v>128100</v>
      </c>
      <c r="I162" s="24">
        <v>7.812</v>
      </c>
      <c r="J162" s="24">
        <v>7.812</v>
      </c>
      <c r="K162" s="24"/>
      <c r="L162" t="s">
        <v>1216</v>
      </c>
      <c r="O162"/>
      <c r="P162"/>
      <c r="Q162"/>
    </row>
    <row r="163" spans="1:17" ht="12.75">
      <c r="A163" s="1"/>
      <c r="B163" t="s">
        <v>1286</v>
      </c>
      <c r="C163" s="6">
        <v>30000</v>
      </c>
      <c r="D163" s="6">
        <v>185</v>
      </c>
      <c r="E163" s="6">
        <f t="shared" si="9"/>
        <v>5550000</v>
      </c>
      <c r="F163" s="7">
        <v>0</v>
      </c>
      <c r="G163" s="7"/>
      <c r="H163" s="59">
        <f t="shared" si="10"/>
        <v>0</v>
      </c>
      <c r="I163" s="9">
        <v>12.5</v>
      </c>
      <c r="J163" s="4">
        <v>12.5</v>
      </c>
      <c r="K163" s="4">
        <v>1895</v>
      </c>
      <c r="L163" s="4" t="s">
        <v>1208</v>
      </c>
      <c r="O163"/>
      <c r="P163"/>
      <c r="Q163"/>
    </row>
    <row r="164" spans="1:17" ht="12.75">
      <c r="A164" s="1"/>
      <c r="B164" s="1" t="s">
        <v>380</v>
      </c>
      <c r="C164" s="6">
        <v>13000</v>
      </c>
      <c r="D164" s="6">
        <v>432</v>
      </c>
      <c r="E164" s="6">
        <f t="shared" si="9"/>
        <v>5616000</v>
      </c>
      <c r="F164" s="11">
        <v>25</v>
      </c>
      <c r="G164" s="11"/>
      <c r="H164" s="59">
        <f t="shared" si="10"/>
        <v>325000</v>
      </c>
      <c r="I164" s="9">
        <v>25</v>
      </c>
      <c r="J164" s="4">
        <v>25</v>
      </c>
      <c r="K164" s="4">
        <v>1912</v>
      </c>
      <c r="L164" s="4" t="s">
        <v>1212</v>
      </c>
      <c r="O164" s="3"/>
      <c r="P164" s="3"/>
      <c r="Q164" s="3"/>
    </row>
    <row r="165" spans="1:17" ht="12.75">
      <c r="A165" s="1"/>
      <c r="B165" t="s">
        <v>1473</v>
      </c>
      <c r="C165" s="13">
        <v>20000</v>
      </c>
      <c r="D165" s="13">
        <v>282</v>
      </c>
      <c r="E165" s="6">
        <f t="shared" si="9"/>
        <v>5640000</v>
      </c>
      <c r="F165" s="7">
        <v>16.665</v>
      </c>
      <c r="G165" s="7"/>
      <c r="H165" s="59">
        <f t="shared" si="10"/>
        <v>333300</v>
      </c>
      <c r="I165" s="25">
        <v>15.625</v>
      </c>
      <c r="J165" s="25">
        <v>15.625</v>
      </c>
      <c r="K165" s="25"/>
      <c r="L165" t="s">
        <v>1212</v>
      </c>
      <c r="O165"/>
      <c r="P165"/>
      <c r="Q165"/>
    </row>
    <row r="166" spans="1:17" ht="12.75">
      <c r="A166" s="1"/>
      <c r="B166" s="1" t="s">
        <v>265</v>
      </c>
      <c r="C166" s="6">
        <v>20000</v>
      </c>
      <c r="D166" s="6">
        <v>289</v>
      </c>
      <c r="E166" s="6">
        <f t="shared" si="9"/>
        <v>5780000</v>
      </c>
      <c r="F166" s="11">
        <v>17</v>
      </c>
      <c r="G166" s="11"/>
      <c r="H166" s="59">
        <f t="shared" si="10"/>
        <v>340000</v>
      </c>
      <c r="I166" s="9">
        <v>17</v>
      </c>
      <c r="J166" s="4">
        <v>17</v>
      </c>
      <c r="K166" s="4">
        <v>1912</v>
      </c>
      <c r="L166" s="4" t="s">
        <v>1212</v>
      </c>
      <c r="O166"/>
      <c r="P166"/>
      <c r="Q166"/>
    </row>
    <row r="167" spans="1:17" ht="12.75">
      <c r="A167" s="1"/>
      <c r="B167" t="s">
        <v>29</v>
      </c>
      <c r="C167" s="6">
        <v>12000</v>
      </c>
      <c r="D167" s="6">
        <v>482.5</v>
      </c>
      <c r="E167" s="6">
        <f t="shared" si="9"/>
        <v>5790000</v>
      </c>
      <c r="F167" s="7">
        <v>27.5</v>
      </c>
      <c r="G167" s="7"/>
      <c r="H167" s="59">
        <f t="shared" si="10"/>
        <v>330000</v>
      </c>
      <c r="I167" s="9">
        <v>8</v>
      </c>
      <c r="J167" s="4">
        <v>25</v>
      </c>
      <c r="K167" s="4">
        <v>1912</v>
      </c>
      <c r="L167" s="4" t="s">
        <v>1212</v>
      </c>
      <c r="O167"/>
      <c r="P167"/>
      <c r="Q167"/>
    </row>
    <row r="168" spans="1:17" ht="12.75">
      <c r="A168" s="1"/>
      <c r="B168" t="s">
        <v>181</v>
      </c>
      <c r="C168" s="6">
        <v>32000</v>
      </c>
      <c r="D168" s="6">
        <v>181</v>
      </c>
      <c r="E168" s="6">
        <f t="shared" si="9"/>
        <v>5792000</v>
      </c>
      <c r="F168" s="7" t="s">
        <v>1211</v>
      </c>
      <c r="G168" s="7"/>
      <c r="H168" s="59">
        <f t="shared" si="10"/>
        <v>32000</v>
      </c>
      <c r="I168" s="9" t="s">
        <v>1211</v>
      </c>
      <c r="J168" s="4" t="s">
        <v>1248</v>
      </c>
      <c r="K168" s="4" t="s">
        <v>1211</v>
      </c>
      <c r="L168" s="4" t="s">
        <v>1212</v>
      </c>
      <c r="O168"/>
      <c r="P168"/>
      <c r="Q168"/>
    </row>
    <row r="169" spans="1:17" ht="12.75">
      <c r="A169" s="1"/>
      <c r="B169" s="1" t="s">
        <v>274</v>
      </c>
      <c r="C169" s="6">
        <v>20000</v>
      </c>
      <c r="D169" s="6">
        <v>300</v>
      </c>
      <c r="E169" s="6">
        <f t="shared" si="9"/>
        <v>6000000</v>
      </c>
      <c r="F169" s="11">
        <v>20</v>
      </c>
      <c r="G169" s="11"/>
      <c r="H169" s="59">
        <f t="shared" si="10"/>
        <v>400000</v>
      </c>
      <c r="I169" s="9">
        <v>20</v>
      </c>
      <c r="J169" s="4">
        <v>20</v>
      </c>
      <c r="K169" s="4">
        <v>1912</v>
      </c>
      <c r="L169" s="4" t="s">
        <v>1216</v>
      </c>
      <c r="O169" s="3"/>
      <c r="P169" s="3"/>
      <c r="Q169" s="3"/>
    </row>
    <row r="170" spans="1:17" ht="12.75">
      <c r="A170" s="1"/>
      <c r="B170" t="s">
        <v>330</v>
      </c>
      <c r="C170" s="6">
        <v>120000</v>
      </c>
      <c r="D170" s="6">
        <v>51</v>
      </c>
      <c r="E170" s="6">
        <f t="shared" si="9"/>
        <v>6120000</v>
      </c>
      <c r="F170" s="7">
        <v>2.75</v>
      </c>
      <c r="G170" s="7"/>
      <c r="H170" s="59">
        <f t="shared" si="10"/>
        <v>330000</v>
      </c>
      <c r="I170" s="9">
        <v>2.75</v>
      </c>
      <c r="J170" s="4">
        <v>2.75</v>
      </c>
      <c r="K170" s="4">
        <v>1912</v>
      </c>
      <c r="L170" s="4" t="s">
        <v>1212</v>
      </c>
      <c r="O170" s="3"/>
      <c r="P170" s="3"/>
      <c r="Q170" s="3"/>
    </row>
    <row r="171" spans="1:17" ht="12.75">
      <c r="A171" s="1"/>
      <c r="B171" s="1" t="s">
        <v>273</v>
      </c>
      <c r="C171" s="6">
        <v>10000</v>
      </c>
      <c r="D171" s="6">
        <v>615</v>
      </c>
      <c r="E171" s="6">
        <f t="shared" si="9"/>
        <v>6150000</v>
      </c>
      <c r="F171" s="11">
        <v>40</v>
      </c>
      <c r="G171" s="11"/>
      <c r="H171" s="59">
        <f t="shared" si="10"/>
        <v>400000</v>
      </c>
      <c r="I171" s="9">
        <v>10</v>
      </c>
      <c r="J171" s="4">
        <v>35</v>
      </c>
      <c r="K171" s="4">
        <v>1912</v>
      </c>
      <c r="L171" s="4" t="s">
        <v>1212</v>
      </c>
      <c r="O171"/>
      <c r="P171"/>
      <c r="Q171"/>
    </row>
    <row r="172" spans="1:17" ht="12.75">
      <c r="A172" s="1"/>
      <c r="B172" s="1" t="s">
        <v>32</v>
      </c>
      <c r="C172" s="6">
        <v>50000</v>
      </c>
      <c r="D172" s="6">
        <v>125</v>
      </c>
      <c r="E172" s="6">
        <f t="shared" si="9"/>
        <v>6250000</v>
      </c>
      <c r="F172" s="11">
        <v>0</v>
      </c>
      <c r="G172" s="11"/>
      <c r="H172" s="59">
        <f t="shared" si="10"/>
        <v>0</v>
      </c>
      <c r="I172" s="9">
        <v>6</v>
      </c>
      <c r="J172" s="4">
        <v>6</v>
      </c>
      <c r="K172" s="4">
        <v>1911</v>
      </c>
      <c r="L172" s="4" t="s">
        <v>1208</v>
      </c>
      <c r="O172"/>
      <c r="P172"/>
      <c r="Q172"/>
    </row>
    <row r="173" spans="1:17" ht="12.75">
      <c r="A173" s="1"/>
      <c r="B173" t="s">
        <v>209</v>
      </c>
      <c r="C173" s="6">
        <v>12000</v>
      </c>
      <c r="D173" s="6">
        <v>528</v>
      </c>
      <c r="E173" s="6">
        <f t="shared" si="9"/>
        <v>6336000</v>
      </c>
      <c r="F173" s="7">
        <v>20.1</v>
      </c>
      <c r="G173" s="7" t="s">
        <v>1222</v>
      </c>
      <c r="H173" s="59">
        <f t="shared" si="10"/>
        <v>241200.00000000003</v>
      </c>
      <c r="I173" s="9">
        <v>22.33</v>
      </c>
      <c r="J173" s="4">
        <v>22.33</v>
      </c>
      <c r="K173" s="4" t="s">
        <v>1214</v>
      </c>
      <c r="L173" s="4" t="s">
        <v>1212</v>
      </c>
      <c r="O173" s="3"/>
      <c r="P173" s="3"/>
      <c r="Q173" s="3"/>
    </row>
    <row r="174" spans="1:17" ht="12.75">
      <c r="A174" s="1"/>
      <c r="B174" s="1" t="s">
        <v>396</v>
      </c>
      <c r="C174" s="6">
        <v>36000</v>
      </c>
      <c r="D174" s="6">
        <v>178</v>
      </c>
      <c r="E174" s="6">
        <f t="shared" si="9"/>
        <v>6408000</v>
      </c>
      <c r="F174" s="11">
        <v>9.5</v>
      </c>
      <c r="G174" s="11"/>
      <c r="H174" s="59">
        <f t="shared" si="10"/>
        <v>342000</v>
      </c>
      <c r="I174" s="9">
        <v>9</v>
      </c>
      <c r="J174" s="4">
        <v>9</v>
      </c>
      <c r="K174" s="4">
        <v>1912</v>
      </c>
      <c r="L174" s="4" t="s">
        <v>1212</v>
      </c>
      <c r="O174"/>
      <c r="P174"/>
      <c r="Q174"/>
    </row>
    <row r="175" spans="1:17" ht="12.75">
      <c r="A175" s="1"/>
      <c r="B175" t="s">
        <v>472</v>
      </c>
      <c r="C175" s="6">
        <v>18000</v>
      </c>
      <c r="D175" s="6">
        <v>362</v>
      </c>
      <c r="E175" s="6">
        <f t="shared" si="9"/>
        <v>6516000</v>
      </c>
      <c r="F175">
        <v>6.25</v>
      </c>
      <c r="G175"/>
      <c r="H175" s="59">
        <f t="shared" si="10"/>
        <v>112500</v>
      </c>
      <c r="I175" s="6">
        <v>6.25</v>
      </c>
      <c r="J175" s="9">
        <v>6.25</v>
      </c>
      <c r="K175" s="4">
        <v>1912</v>
      </c>
      <c r="L175" s="4" t="s">
        <v>1216</v>
      </c>
      <c r="O175"/>
      <c r="P175"/>
      <c r="Q175"/>
    </row>
    <row r="176" spans="1:17" ht="12.75">
      <c r="A176" s="1"/>
      <c r="B176" t="s">
        <v>1510</v>
      </c>
      <c r="C176" s="6">
        <v>28000</v>
      </c>
      <c r="D176" s="6">
        <v>235</v>
      </c>
      <c r="E176" s="6">
        <f t="shared" si="9"/>
        <v>6580000</v>
      </c>
      <c r="F176" s="7">
        <v>11</v>
      </c>
      <c r="G176" s="7"/>
      <c r="H176" s="59">
        <f t="shared" si="10"/>
        <v>308000</v>
      </c>
      <c r="I176" s="9">
        <v>10</v>
      </c>
      <c r="J176" s="9">
        <v>10</v>
      </c>
      <c r="K176" s="4">
        <v>1912</v>
      </c>
      <c r="L176" s="4" t="s">
        <v>1212</v>
      </c>
      <c r="O176"/>
      <c r="P176"/>
      <c r="Q176"/>
    </row>
    <row r="177" spans="1:17" ht="12.75">
      <c r="A177" s="1"/>
      <c r="B177" s="1" t="s">
        <v>79</v>
      </c>
      <c r="C177" s="6">
        <v>4000</v>
      </c>
      <c r="D177" s="6">
        <v>1655</v>
      </c>
      <c r="E177" s="6">
        <f t="shared" si="9"/>
        <v>6620000</v>
      </c>
      <c r="F177" s="11">
        <v>75</v>
      </c>
      <c r="G177" s="11" t="s">
        <v>1222</v>
      </c>
      <c r="H177" s="59">
        <f t="shared" si="10"/>
        <v>300000</v>
      </c>
      <c r="I177" s="9">
        <v>67.5</v>
      </c>
      <c r="J177" s="4">
        <v>75</v>
      </c>
      <c r="K177" s="4" t="s">
        <v>1222</v>
      </c>
      <c r="L177" s="4" t="s">
        <v>1212</v>
      </c>
      <c r="O177"/>
      <c r="P177"/>
      <c r="Q177"/>
    </row>
    <row r="178" spans="1:17" ht="12.75">
      <c r="A178" s="1"/>
      <c r="B178" t="s">
        <v>1454</v>
      </c>
      <c r="C178" s="13">
        <v>10000</v>
      </c>
      <c r="D178" s="13">
        <v>665</v>
      </c>
      <c r="E178" s="6">
        <f t="shared" si="9"/>
        <v>6650000</v>
      </c>
      <c r="F178" s="7">
        <v>31.25</v>
      </c>
      <c r="G178" s="7"/>
      <c r="H178" s="59">
        <f t="shared" si="10"/>
        <v>312500</v>
      </c>
      <c r="I178" s="24">
        <v>26.04</v>
      </c>
      <c r="J178" s="24">
        <v>26.04</v>
      </c>
      <c r="K178" s="24"/>
      <c r="L178" t="s">
        <v>1212</v>
      </c>
      <c r="O178"/>
      <c r="P178"/>
      <c r="Q178"/>
    </row>
    <row r="179" spans="1:17" ht="12.75">
      <c r="A179" s="1"/>
      <c r="B179" t="s">
        <v>1460</v>
      </c>
      <c r="C179" s="13">
        <v>2000</v>
      </c>
      <c r="D179" s="13">
        <v>3340</v>
      </c>
      <c r="E179" s="6">
        <f t="shared" si="9"/>
        <v>6680000</v>
      </c>
      <c r="F179" s="7">
        <v>210</v>
      </c>
      <c r="G179" s="7"/>
      <c r="H179" s="59">
        <f t="shared" si="10"/>
        <v>420000</v>
      </c>
      <c r="I179" s="24">
        <v>200</v>
      </c>
      <c r="J179" s="24">
        <v>200</v>
      </c>
      <c r="K179" s="24"/>
      <c r="L179" t="s">
        <v>1212</v>
      </c>
      <c r="O179"/>
      <c r="P179"/>
      <c r="Q179"/>
    </row>
    <row r="180" spans="1:17" ht="12.75">
      <c r="A180" s="1"/>
      <c r="B180" t="s">
        <v>89</v>
      </c>
      <c r="C180" s="12">
        <v>53702</v>
      </c>
      <c r="D180" s="6">
        <v>125</v>
      </c>
      <c r="E180" s="6">
        <f t="shared" si="9"/>
        <v>6712750</v>
      </c>
      <c r="F180" s="7">
        <v>6</v>
      </c>
      <c r="G180" s="7"/>
      <c r="H180" s="59">
        <f t="shared" si="10"/>
        <v>322212</v>
      </c>
      <c r="I180" s="9">
        <v>5.9</v>
      </c>
      <c r="J180" s="4">
        <v>5.9</v>
      </c>
      <c r="K180" s="4">
        <v>1912</v>
      </c>
      <c r="L180" s="4" t="s">
        <v>1212</v>
      </c>
      <c r="O180"/>
      <c r="P180"/>
      <c r="Q180"/>
    </row>
    <row r="181" spans="1:17" ht="12.75">
      <c r="A181" s="1"/>
      <c r="B181" t="s">
        <v>1507</v>
      </c>
      <c r="C181" s="6">
        <v>64000</v>
      </c>
      <c r="D181" s="6">
        <v>105.5</v>
      </c>
      <c r="E181" s="6">
        <f t="shared" si="9"/>
        <v>6752000</v>
      </c>
      <c r="F181" s="7">
        <v>7</v>
      </c>
      <c r="G181" s="17">
        <v>41456</v>
      </c>
      <c r="H181" s="59">
        <f t="shared" si="10"/>
        <v>448000</v>
      </c>
      <c r="I181" s="9">
        <v>7</v>
      </c>
      <c r="J181" s="4">
        <v>7</v>
      </c>
      <c r="K181" s="4">
        <v>1912</v>
      </c>
      <c r="L181" s="4" t="s">
        <v>1216</v>
      </c>
      <c r="O181"/>
      <c r="P181"/>
      <c r="Q181"/>
    </row>
    <row r="182" spans="1:17" ht="12.75">
      <c r="A182" s="1"/>
      <c r="B182" t="s">
        <v>34</v>
      </c>
      <c r="C182" s="6">
        <v>16000</v>
      </c>
      <c r="D182" s="6">
        <v>424</v>
      </c>
      <c r="E182" s="6">
        <f aca="true" t="shared" si="11" ref="E182:E200">PRODUCT(D182,C182)</f>
        <v>6784000</v>
      </c>
      <c r="F182" s="7">
        <v>17.5</v>
      </c>
      <c r="G182" s="7"/>
      <c r="H182" s="59">
        <f t="shared" si="10"/>
        <v>280000</v>
      </c>
      <c r="I182" s="9">
        <v>17.5</v>
      </c>
      <c r="J182" s="4">
        <v>17.5</v>
      </c>
      <c r="K182" s="4">
        <v>1912</v>
      </c>
      <c r="L182" s="4" t="s">
        <v>1212</v>
      </c>
      <c r="O182"/>
      <c r="P182"/>
      <c r="Q182"/>
    </row>
    <row r="183" spans="1:17" ht="12.75">
      <c r="A183" s="1"/>
      <c r="B183" t="s">
        <v>1259</v>
      </c>
      <c r="C183" s="6">
        <v>12500</v>
      </c>
      <c r="D183" s="8">
        <v>550</v>
      </c>
      <c r="E183" s="6">
        <f t="shared" si="11"/>
        <v>6875000</v>
      </c>
      <c r="F183" s="7">
        <v>30</v>
      </c>
      <c r="G183" s="7"/>
      <c r="H183" s="59">
        <f t="shared" si="10"/>
        <v>375000</v>
      </c>
      <c r="I183" s="9">
        <v>30</v>
      </c>
      <c r="J183" s="4">
        <v>30</v>
      </c>
      <c r="K183" s="4">
        <v>1912</v>
      </c>
      <c r="L183" s="4" t="s">
        <v>1212</v>
      </c>
      <c r="O183"/>
      <c r="P183"/>
      <c r="Q183"/>
    </row>
    <row r="184" spans="1:17" ht="12.75">
      <c r="A184" s="1"/>
      <c r="B184" t="s">
        <v>169</v>
      </c>
      <c r="C184" s="6">
        <v>50000</v>
      </c>
      <c r="D184" s="6">
        <v>139</v>
      </c>
      <c r="E184" s="6">
        <f t="shared" si="11"/>
        <v>6950000</v>
      </c>
      <c r="F184" s="7">
        <v>5</v>
      </c>
      <c r="G184" s="7"/>
      <c r="H184" s="59">
        <f aca="true" t="shared" si="12" ref="H184:H201">PRODUCT(C184,F184)</f>
        <v>250000</v>
      </c>
      <c r="I184" s="9">
        <v>5</v>
      </c>
      <c r="J184" s="4">
        <v>5</v>
      </c>
      <c r="K184" s="4">
        <v>1912</v>
      </c>
      <c r="L184" s="4" t="s">
        <v>1212</v>
      </c>
      <c r="O184"/>
      <c r="P184"/>
      <c r="Q184"/>
    </row>
    <row r="185" spans="1:17" ht="12.75">
      <c r="A185" s="1"/>
      <c r="B185" t="s">
        <v>1499</v>
      </c>
      <c r="C185" s="27">
        <v>45000</v>
      </c>
      <c r="D185" s="10">
        <v>155</v>
      </c>
      <c r="E185" s="6">
        <f t="shared" si="11"/>
        <v>6975000</v>
      </c>
      <c r="F185" s="7">
        <v>5.75</v>
      </c>
      <c r="G185" s="7"/>
      <c r="H185" s="59">
        <f t="shared" si="12"/>
        <v>258750</v>
      </c>
      <c r="I185" s="10">
        <v>5.75</v>
      </c>
      <c r="J185" s="10">
        <v>5.75</v>
      </c>
      <c r="K185" s="10">
        <v>1912</v>
      </c>
      <c r="L185" s="10" t="s">
        <v>1216</v>
      </c>
      <c r="N185" s="10"/>
      <c r="O185"/>
      <c r="P185"/>
      <c r="Q185"/>
    </row>
    <row r="186" spans="1:17" ht="12.75">
      <c r="A186" s="1"/>
      <c r="B186" s="1" t="s">
        <v>24</v>
      </c>
      <c r="C186" s="6">
        <v>14400</v>
      </c>
      <c r="D186" s="6">
        <v>494</v>
      </c>
      <c r="E186" s="6">
        <f t="shared" si="11"/>
        <v>7113600</v>
      </c>
      <c r="F186" s="11">
        <f>11.75+11.75</f>
        <v>23.5</v>
      </c>
      <c r="G186" s="11"/>
      <c r="H186" s="59">
        <f t="shared" si="12"/>
        <v>338400</v>
      </c>
      <c r="I186" s="9">
        <v>11.75</v>
      </c>
      <c r="J186" s="4">
        <v>23.5</v>
      </c>
      <c r="K186" s="4">
        <v>1912</v>
      </c>
      <c r="L186" s="4" t="s">
        <v>1212</v>
      </c>
      <c r="O186"/>
      <c r="P186"/>
      <c r="Q186"/>
    </row>
    <row r="187" spans="1:17" ht="12.75">
      <c r="A187" s="1"/>
      <c r="B187" s="1" t="s">
        <v>453</v>
      </c>
      <c r="C187" s="27">
        <v>12000</v>
      </c>
      <c r="D187" s="10">
        <v>600</v>
      </c>
      <c r="E187" s="6">
        <f t="shared" si="11"/>
        <v>7200000</v>
      </c>
      <c r="F187" s="1">
        <v>30</v>
      </c>
      <c r="G187" s="1"/>
      <c r="H187" s="59">
        <f t="shared" si="12"/>
        <v>360000</v>
      </c>
      <c r="I187" s="10">
        <v>30</v>
      </c>
      <c r="J187" s="10">
        <v>30</v>
      </c>
      <c r="K187" s="10" t="s">
        <v>1222</v>
      </c>
      <c r="L187" s="10" t="s">
        <v>1216</v>
      </c>
      <c r="O187"/>
      <c r="P187"/>
      <c r="Q187"/>
    </row>
    <row r="188" spans="1:17" ht="12.75">
      <c r="A188" s="1"/>
      <c r="B188" s="1" t="s">
        <v>358</v>
      </c>
      <c r="C188" s="6">
        <v>20000</v>
      </c>
      <c r="D188" s="6">
        <v>360</v>
      </c>
      <c r="E188" s="6">
        <f t="shared" si="11"/>
        <v>7200000</v>
      </c>
      <c r="F188" s="11">
        <v>20</v>
      </c>
      <c r="G188" s="11"/>
      <c r="H188" s="59">
        <f t="shared" si="12"/>
        <v>400000</v>
      </c>
      <c r="I188" s="9">
        <v>20</v>
      </c>
      <c r="J188" s="4">
        <v>20</v>
      </c>
      <c r="K188" s="4">
        <v>1912</v>
      </c>
      <c r="L188" s="4" t="s">
        <v>1212</v>
      </c>
      <c r="O188"/>
      <c r="P188"/>
      <c r="Q188"/>
    </row>
    <row r="189" spans="1:17" ht="12.75">
      <c r="A189" s="1"/>
      <c r="B189" t="s">
        <v>201</v>
      </c>
      <c r="C189" s="6">
        <v>60000</v>
      </c>
      <c r="D189" s="6">
        <v>121</v>
      </c>
      <c r="E189" s="6">
        <f t="shared" si="11"/>
        <v>7260000</v>
      </c>
      <c r="F189" s="7">
        <v>6.25</v>
      </c>
      <c r="G189" s="7"/>
      <c r="H189" s="59">
        <f t="shared" si="12"/>
        <v>375000</v>
      </c>
      <c r="I189" s="9">
        <v>6.25</v>
      </c>
      <c r="J189" s="4">
        <v>6.25</v>
      </c>
      <c r="K189" s="4">
        <v>1912</v>
      </c>
      <c r="L189" s="4" t="s">
        <v>1208</v>
      </c>
      <c r="O189"/>
      <c r="P189"/>
      <c r="Q189"/>
    </row>
    <row r="190" spans="1:17" ht="12.75">
      <c r="A190" s="1"/>
      <c r="B190" s="1" t="s">
        <v>158</v>
      </c>
      <c r="C190" s="6">
        <v>12000</v>
      </c>
      <c r="D190" s="6">
        <v>620</v>
      </c>
      <c r="E190" s="6">
        <f t="shared" si="11"/>
        <v>7440000</v>
      </c>
      <c r="F190" s="11">
        <v>20</v>
      </c>
      <c r="G190" s="11"/>
      <c r="H190" s="59">
        <f t="shared" si="12"/>
        <v>240000</v>
      </c>
      <c r="I190" s="9">
        <v>20</v>
      </c>
      <c r="J190" s="4">
        <v>20</v>
      </c>
      <c r="K190" s="4">
        <v>1912</v>
      </c>
      <c r="L190" s="4" t="s">
        <v>1212</v>
      </c>
      <c r="O190"/>
      <c r="P190"/>
      <c r="Q190"/>
    </row>
    <row r="191" spans="1:17" ht="12.75">
      <c r="A191" s="1"/>
      <c r="B191" t="s">
        <v>1436</v>
      </c>
      <c r="C191" s="13">
        <v>16000</v>
      </c>
      <c r="D191" s="13">
        <v>471</v>
      </c>
      <c r="E191" s="6">
        <f t="shared" si="11"/>
        <v>7536000</v>
      </c>
      <c r="F191" s="7">
        <v>31.25</v>
      </c>
      <c r="G191" s="7"/>
      <c r="H191" s="59">
        <f t="shared" si="12"/>
        <v>500000</v>
      </c>
      <c r="I191" s="24">
        <v>28.64</v>
      </c>
      <c r="J191" s="24">
        <v>28.64</v>
      </c>
      <c r="K191" s="24"/>
      <c r="L191" t="s">
        <v>1212</v>
      </c>
      <c r="O191"/>
      <c r="P191"/>
      <c r="Q191"/>
    </row>
    <row r="192" spans="1:17" ht="12.75">
      <c r="A192" s="1"/>
      <c r="B192" t="s">
        <v>251</v>
      </c>
      <c r="C192" s="6">
        <v>50000</v>
      </c>
      <c r="D192" s="6">
        <v>152.25</v>
      </c>
      <c r="E192" s="6">
        <f t="shared" si="11"/>
        <v>7612500</v>
      </c>
      <c r="F192" s="7">
        <v>7</v>
      </c>
      <c r="G192" s="7"/>
      <c r="H192" s="59">
        <f t="shared" si="12"/>
        <v>350000</v>
      </c>
      <c r="I192" s="9">
        <v>7</v>
      </c>
      <c r="J192" s="4">
        <v>7</v>
      </c>
      <c r="K192" s="4">
        <v>1912</v>
      </c>
      <c r="L192" s="4" t="s">
        <v>1212</v>
      </c>
      <c r="O192"/>
      <c r="P192"/>
      <c r="Q192"/>
    </row>
    <row r="193" spans="1:17" ht="12.75">
      <c r="A193" s="1"/>
      <c r="B193" t="s">
        <v>374</v>
      </c>
      <c r="C193" s="6">
        <v>32000</v>
      </c>
      <c r="D193" s="6">
        <v>238</v>
      </c>
      <c r="E193" s="6">
        <f t="shared" si="11"/>
        <v>7616000</v>
      </c>
      <c r="F193" s="7">
        <v>15</v>
      </c>
      <c r="G193" s="7"/>
      <c r="H193" s="59">
        <f t="shared" si="12"/>
        <v>480000</v>
      </c>
      <c r="I193" s="9">
        <v>12.5</v>
      </c>
      <c r="J193" s="4">
        <v>12.5</v>
      </c>
      <c r="K193" s="4">
        <v>1912</v>
      </c>
      <c r="L193" s="4" t="s">
        <v>1212</v>
      </c>
      <c r="O193"/>
      <c r="P193"/>
      <c r="Q193"/>
    </row>
    <row r="194" spans="1:17" ht="12.75">
      <c r="A194" s="1"/>
      <c r="B194" t="s">
        <v>249</v>
      </c>
      <c r="C194" s="6">
        <v>32000</v>
      </c>
      <c r="D194" s="6">
        <v>240</v>
      </c>
      <c r="E194" s="6">
        <f t="shared" si="11"/>
        <v>7680000</v>
      </c>
      <c r="F194" s="7" t="s">
        <v>1211</v>
      </c>
      <c r="G194" s="7"/>
      <c r="H194" s="59">
        <f t="shared" si="12"/>
        <v>32000</v>
      </c>
      <c r="I194" s="9" t="s">
        <v>1211</v>
      </c>
      <c r="J194" s="4" t="s">
        <v>1248</v>
      </c>
      <c r="K194" s="4" t="s">
        <v>1211</v>
      </c>
      <c r="L194" s="4" t="s">
        <v>1212</v>
      </c>
      <c r="O194"/>
      <c r="P194"/>
      <c r="Q194"/>
    </row>
    <row r="195" spans="1:17" ht="12.75">
      <c r="A195" s="1"/>
      <c r="B195" s="1" t="s">
        <v>442</v>
      </c>
      <c r="C195" s="27">
        <v>116000</v>
      </c>
      <c r="D195" s="10">
        <v>67.5</v>
      </c>
      <c r="E195" s="6">
        <f t="shared" si="11"/>
        <v>7830000</v>
      </c>
      <c r="F195" s="1">
        <v>14.8</v>
      </c>
      <c r="G195" s="1"/>
      <c r="H195" s="59">
        <f t="shared" si="12"/>
        <v>1716800</v>
      </c>
      <c r="I195" s="10">
        <v>14.8</v>
      </c>
      <c r="J195" s="10">
        <v>14.8</v>
      </c>
      <c r="K195" s="10">
        <v>1911</v>
      </c>
      <c r="L195" s="10" t="s">
        <v>1208</v>
      </c>
      <c r="O195"/>
      <c r="P195"/>
      <c r="Q195"/>
    </row>
    <row r="196" spans="1:17" ht="12.75">
      <c r="A196" s="1"/>
      <c r="B196" t="s">
        <v>188</v>
      </c>
      <c r="C196" s="6">
        <v>32000</v>
      </c>
      <c r="D196" s="6">
        <v>245</v>
      </c>
      <c r="E196" s="6">
        <f t="shared" si="11"/>
        <v>7840000</v>
      </c>
      <c r="F196" s="7">
        <v>12.5</v>
      </c>
      <c r="G196" s="7"/>
      <c r="H196" s="59">
        <f t="shared" si="12"/>
        <v>400000</v>
      </c>
      <c r="I196" s="9">
        <v>12.5</v>
      </c>
      <c r="J196" s="4">
        <v>12.5</v>
      </c>
      <c r="K196" s="4">
        <v>1912</v>
      </c>
      <c r="L196" s="4" t="s">
        <v>1212</v>
      </c>
      <c r="O196"/>
      <c r="P196"/>
      <c r="Q196"/>
    </row>
    <row r="197" spans="1:17" ht="12.75">
      <c r="A197" s="1"/>
      <c r="B197" s="28" t="s">
        <v>59</v>
      </c>
      <c r="C197" s="27">
        <v>20000</v>
      </c>
      <c r="D197" s="10">
        <v>395</v>
      </c>
      <c r="E197" s="6">
        <f t="shared" si="11"/>
        <v>7900000</v>
      </c>
      <c r="F197" s="30">
        <v>25</v>
      </c>
      <c r="G197" s="30"/>
      <c r="H197" s="59">
        <f t="shared" si="12"/>
        <v>500000</v>
      </c>
      <c r="I197" s="10">
        <v>25</v>
      </c>
      <c r="J197" s="10">
        <v>25</v>
      </c>
      <c r="K197" s="10" t="s">
        <v>1222</v>
      </c>
      <c r="L197" s="10" t="s">
        <v>1212</v>
      </c>
      <c r="O197"/>
      <c r="P197"/>
      <c r="Q197"/>
    </row>
    <row r="198" spans="1:17" ht="12.75">
      <c r="A198" s="1"/>
      <c r="B198" t="s">
        <v>293</v>
      </c>
      <c r="C198" s="6">
        <v>70000</v>
      </c>
      <c r="D198" s="6">
        <v>114</v>
      </c>
      <c r="E198" s="6">
        <f t="shared" si="11"/>
        <v>7980000</v>
      </c>
      <c r="F198" s="7">
        <v>7.5</v>
      </c>
      <c r="G198" s="7"/>
      <c r="H198" s="59">
        <f t="shared" si="12"/>
        <v>525000</v>
      </c>
      <c r="I198" s="9">
        <v>7.5</v>
      </c>
      <c r="J198" s="4">
        <v>7.5</v>
      </c>
      <c r="K198" s="4">
        <v>1912</v>
      </c>
      <c r="L198" s="4" t="s">
        <v>1212</v>
      </c>
      <c r="O198"/>
      <c r="P198"/>
      <c r="Q198"/>
    </row>
    <row r="199" spans="1:17" ht="12.75">
      <c r="A199" s="1"/>
      <c r="B199" s="28" t="s">
        <v>1495</v>
      </c>
      <c r="C199" s="27">
        <v>15264</v>
      </c>
      <c r="D199" s="10">
        <v>527</v>
      </c>
      <c r="E199" s="6">
        <f t="shared" si="11"/>
        <v>8044128</v>
      </c>
      <c r="F199" s="11">
        <v>25</v>
      </c>
      <c r="G199" s="19"/>
      <c r="H199" s="59">
        <f t="shared" si="12"/>
        <v>381600</v>
      </c>
      <c r="I199" s="10"/>
      <c r="J199" s="10"/>
      <c r="K199" s="10"/>
      <c r="L199" s="10"/>
      <c r="O199"/>
      <c r="P199"/>
      <c r="Q199"/>
    </row>
    <row r="200" spans="1:17" ht="12.75">
      <c r="A200" s="1"/>
      <c r="B200" s="1" t="s">
        <v>450</v>
      </c>
      <c r="C200" s="27">
        <v>20000</v>
      </c>
      <c r="D200" s="10">
        <v>420</v>
      </c>
      <c r="E200" s="6">
        <f t="shared" si="11"/>
        <v>8400000</v>
      </c>
      <c r="F200" s="1">
        <v>25</v>
      </c>
      <c r="G200" s="1" t="s">
        <v>1222</v>
      </c>
      <c r="H200" s="59">
        <f t="shared" si="12"/>
        <v>500000</v>
      </c>
      <c r="I200" s="10">
        <v>25</v>
      </c>
      <c r="J200" s="10">
        <v>25</v>
      </c>
      <c r="K200" s="10" t="s">
        <v>1222</v>
      </c>
      <c r="L200" s="10" t="s">
        <v>1216</v>
      </c>
      <c r="O200"/>
      <c r="P200"/>
      <c r="Q200"/>
    </row>
    <row r="201" spans="1:17" ht="12.75">
      <c r="A201" s="1"/>
      <c r="B201" s="1" t="s">
        <v>438</v>
      </c>
      <c r="C201" s="27">
        <v>1200000</v>
      </c>
      <c r="D201" s="10">
        <v>7</v>
      </c>
      <c r="E201" s="6">
        <f aca="true" t="shared" si="13" ref="E201:E252">PRODUCT(D201,C201)</f>
        <v>8400000</v>
      </c>
      <c r="F201" s="1" t="s">
        <v>1211</v>
      </c>
      <c r="G201" s="1"/>
      <c r="H201" s="59">
        <f t="shared" si="12"/>
        <v>1200000</v>
      </c>
      <c r="I201" s="10" t="s">
        <v>1211</v>
      </c>
      <c r="J201" s="10" t="s">
        <v>1211</v>
      </c>
      <c r="K201" s="10" t="s">
        <v>1211</v>
      </c>
      <c r="L201" s="10" t="s">
        <v>1216</v>
      </c>
      <c r="O201"/>
      <c r="P201"/>
      <c r="Q201"/>
    </row>
    <row r="202" spans="1:17" ht="12.75">
      <c r="A202" s="1"/>
      <c r="B202" t="s">
        <v>1250</v>
      </c>
      <c r="C202" s="6">
        <v>51600</v>
      </c>
      <c r="D202" s="8">
        <v>166</v>
      </c>
      <c r="E202" s="6">
        <f t="shared" si="13"/>
        <v>8565600</v>
      </c>
      <c r="F202" s="7">
        <v>8.5</v>
      </c>
      <c r="G202" s="7"/>
      <c r="H202" s="59">
        <f aca="true" t="shared" si="14" ref="H202:H254">PRODUCT(C202,F202)</f>
        <v>438600</v>
      </c>
      <c r="I202" s="9">
        <v>8.5</v>
      </c>
      <c r="J202" s="4">
        <v>8.5</v>
      </c>
      <c r="K202" s="4">
        <v>1912</v>
      </c>
      <c r="L202" s="4" t="s">
        <v>1212</v>
      </c>
      <c r="O202"/>
      <c r="P202"/>
      <c r="Q202"/>
    </row>
    <row r="203" spans="1:17" ht="12.75">
      <c r="A203" s="1"/>
      <c r="B203" t="s">
        <v>1265</v>
      </c>
      <c r="C203" s="15">
        <v>50000</v>
      </c>
      <c r="D203" s="8">
        <v>172</v>
      </c>
      <c r="E203" s="6">
        <f t="shared" si="13"/>
        <v>8600000</v>
      </c>
      <c r="F203" s="7">
        <v>10</v>
      </c>
      <c r="G203" s="7"/>
      <c r="H203" s="59">
        <f t="shared" si="14"/>
        <v>500000</v>
      </c>
      <c r="I203" s="9">
        <v>10</v>
      </c>
      <c r="J203" s="4">
        <v>10</v>
      </c>
      <c r="K203" s="4" t="s">
        <v>1222</v>
      </c>
      <c r="L203" s="4" t="s">
        <v>1208</v>
      </c>
      <c r="O203"/>
      <c r="P203"/>
      <c r="Q203"/>
    </row>
    <row r="204" spans="1:17" ht="12.75">
      <c r="A204" s="1"/>
      <c r="B204" s="1" t="s">
        <v>404</v>
      </c>
      <c r="C204" s="6">
        <v>13000</v>
      </c>
      <c r="D204" s="6">
        <v>665</v>
      </c>
      <c r="E204" s="6">
        <f t="shared" si="13"/>
        <v>8645000</v>
      </c>
      <c r="F204" s="11">
        <v>40</v>
      </c>
      <c r="G204" s="11"/>
      <c r="H204" s="59">
        <f t="shared" si="14"/>
        <v>520000</v>
      </c>
      <c r="I204" s="9">
        <v>22</v>
      </c>
      <c r="J204" s="4">
        <v>40</v>
      </c>
      <c r="K204" s="4">
        <v>1912</v>
      </c>
      <c r="L204" s="4" t="s">
        <v>1212</v>
      </c>
      <c r="O204"/>
      <c r="P204"/>
      <c r="Q204"/>
    </row>
    <row r="205" spans="1:17" ht="12.75">
      <c r="A205" s="1"/>
      <c r="B205" t="s">
        <v>1455</v>
      </c>
      <c r="C205" s="13">
        <v>4000</v>
      </c>
      <c r="D205" s="13">
        <v>2190</v>
      </c>
      <c r="E205" s="6">
        <f t="shared" si="13"/>
        <v>8760000</v>
      </c>
      <c r="F205" s="7">
        <v>52.083</v>
      </c>
      <c r="G205" s="7"/>
      <c r="H205" s="59">
        <f t="shared" si="14"/>
        <v>208332</v>
      </c>
      <c r="I205" s="24">
        <v>46.875</v>
      </c>
      <c r="J205" s="24">
        <v>46.875</v>
      </c>
      <c r="K205" s="24"/>
      <c r="L205" t="s">
        <v>1212</v>
      </c>
      <c r="O205"/>
      <c r="P205"/>
      <c r="Q205"/>
    </row>
    <row r="206" spans="1:17" ht="12.75">
      <c r="A206" s="1"/>
      <c r="B206" s="1" t="s">
        <v>389</v>
      </c>
      <c r="C206" s="6">
        <v>7000</v>
      </c>
      <c r="D206" s="6">
        <v>1265</v>
      </c>
      <c r="E206" s="6">
        <f t="shared" si="13"/>
        <v>8855000</v>
      </c>
      <c r="F206" s="11">
        <v>75</v>
      </c>
      <c r="G206" s="11"/>
      <c r="H206" s="59">
        <f t="shared" si="14"/>
        <v>525000</v>
      </c>
      <c r="I206" s="9">
        <v>55</v>
      </c>
      <c r="J206" s="4">
        <v>75</v>
      </c>
      <c r="K206" s="4">
        <v>1912</v>
      </c>
      <c r="L206" s="4" t="s">
        <v>1212</v>
      </c>
      <c r="O206"/>
      <c r="P206"/>
      <c r="Q206"/>
    </row>
    <row r="207" spans="1:17" ht="12.75">
      <c r="A207" s="1"/>
      <c r="B207" t="s">
        <v>329</v>
      </c>
      <c r="C207" s="6">
        <v>30000</v>
      </c>
      <c r="D207" s="6">
        <v>296</v>
      </c>
      <c r="E207" s="6">
        <f t="shared" si="13"/>
        <v>8880000</v>
      </c>
      <c r="F207" s="7">
        <v>10</v>
      </c>
      <c r="G207" s="7"/>
      <c r="H207" s="59">
        <f t="shared" si="14"/>
        <v>300000</v>
      </c>
      <c r="I207" s="9">
        <v>10</v>
      </c>
      <c r="J207" s="4">
        <v>10</v>
      </c>
      <c r="K207" s="4">
        <v>1912</v>
      </c>
      <c r="L207" s="4" t="s">
        <v>1212</v>
      </c>
      <c r="O207"/>
      <c r="P207"/>
      <c r="Q207"/>
    </row>
    <row r="208" spans="1:17" ht="12.75">
      <c r="A208" s="1"/>
      <c r="B208" s="1" t="s">
        <v>390</v>
      </c>
      <c r="C208" s="6">
        <v>9500</v>
      </c>
      <c r="D208" s="6">
        <v>948</v>
      </c>
      <c r="E208" s="6">
        <f t="shared" si="13"/>
        <v>9006000</v>
      </c>
      <c r="F208" s="11">
        <v>40</v>
      </c>
      <c r="G208" s="11"/>
      <c r="H208" s="59">
        <f t="shared" si="14"/>
        <v>380000</v>
      </c>
      <c r="I208" s="9">
        <v>10</v>
      </c>
      <c r="J208" s="4">
        <v>60</v>
      </c>
      <c r="K208" s="4">
        <v>1912</v>
      </c>
      <c r="L208" s="4" t="s">
        <v>1212</v>
      </c>
      <c r="O208"/>
      <c r="P208"/>
      <c r="Q208"/>
    </row>
    <row r="209" spans="1:17" ht="12.75">
      <c r="A209" s="1"/>
      <c r="B209" t="s">
        <v>1270</v>
      </c>
      <c r="C209" s="6">
        <v>82000</v>
      </c>
      <c r="D209" s="8">
        <v>110</v>
      </c>
      <c r="E209" s="6">
        <f t="shared" si="13"/>
        <v>9020000</v>
      </c>
      <c r="F209" s="7">
        <v>4.687</v>
      </c>
      <c r="G209" s="7"/>
      <c r="H209" s="59">
        <f t="shared" si="14"/>
        <v>384334</v>
      </c>
      <c r="I209" s="9">
        <v>2.64</v>
      </c>
      <c r="J209" s="4">
        <v>4.687</v>
      </c>
      <c r="K209" s="4">
        <v>1912</v>
      </c>
      <c r="L209" s="4" t="s">
        <v>1216</v>
      </c>
      <c r="O209"/>
      <c r="P209"/>
      <c r="Q209"/>
    </row>
    <row r="210" spans="1:17" ht="12.75">
      <c r="A210" s="1"/>
      <c r="B210" t="s">
        <v>372</v>
      </c>
      <c r="C210" s="6">
        <v>9000</v>
      </c>
      <c r="D210" s="6">
        <v>1020</v>
      </c>
      <c r="E210" s="6">
        <f t="shared" si="13"/>
        <v>9180000</v>
      </c>
      <c r="F210" s="7">
        <f>25+25</f>
        <v>50</v>
      </c>
      <c r="G210" s="7"/>
      <c r="H210" s="59">
        <f t="shared" si="14"/>
        <v>450000</v>
      </c>
      <c r="I210" s="9">
        <v>25</v>
      </c>
      <c r="J210" s="4">
        <v>50</v>
      </c>
      <c r="K210" s="4" t="s">
        <v>1222</v>
      </c>
      <c r="L210" s="4" t="s">
        <v>1212</v>
      </c>
      <c r="O210"/>
      <c r="P210"/>
      <c r="Q210"/>
    </row>
    <row r="211" spans="1:17" ht="12.75">
      <c r="A211" s="1"/>
      <c r="B211" s="1" t="s">
        <v>154</v>
      </c>
      <c r="C211" s="6">
        <v>20000</v>
      </c>
      <c r="D211" s="6">
        <v>465</v>
      </c>
      <c r="E211" s="6">
        <f t="shared" si="13"/>
        <v>9300000</v>
      </c>
      <c r="F211" s="11">
        <v>15</v>
      </c>
      <c r="G211" s="11" t="s">
        <v>1222</v>
      </c>
      <c r="H211" s="59">
        <f t="shared" si="14"/>
        <v>300000</v>
      </c>
      <c r="I211" s="9">
        <v>10</v>
      </c>
      <c r="J211" s="4">
        <v>15</v>
      </c>
      <c r="K211" s="4" t="s">
        <v>1222</v>
      </c>
      <c r="L211" s="4" t="s">
        <v>1216</v>
      </c>
      <c r="O211"/>
      <c r="P211"/>
      <c r="Q211"/>
    </row>
    <row r="212" spans="1:17" ht="12.75">
      <c r="A212" s="1"/>
      <c r="B212" s="1" t="s">
        <v>226</v>
      </c>
      <c r="C212" s="6">
        <v>20000</v>
      </c>
      <c r="D212" s="6">
        <v>470</v>
      </c>
      <c r="E212" s="6">
        <f t="shared" si="13"/>
        <v>9400000</v>
      </c>
      <c r="F212" s="11">
        <v>25</v>
      </c>
      <c r="G212" s="11" t="s">
        <v>1222</v>
      </c>
      <c r="H212" s="59">
        <f t="shared" si="14"/>
        <v>500000</v>
      </c>
      <c r="I212" s="9">
        <v>25</v>
      </c>
      <c r="J212" s="4">
        <v>25</v>
      </c>
      <c r="K212" s="4" t="s">
        <v>1222</v>
      </c>
      <c r="L212" s="4" t="s">
        <v>1212</v>
      </c>
      <c r="O212"/>
      <c r="P212"/>
      <c r="Q212"/>
    </row>
    <row r="213" spans="1:17" ht="12.75">
      <c r="A213" s="1"/>
      <c r="B213" s="11" t="s">
        <v>8</v>
      </c>
      <c r="C213" s="15">
        <v>20000</v>
      </c>
      <c r="D213" s="15">
        <v>471</v>
      </c>
      <c r="E213" s="6">
        <f t="shared" si="13"/>
        <v>9420000</v>
      </c>
      <c r="F213" s="11">
        <v>22.5</v>
      </c>
      <c r="G213" s="11"/>
      <c r="H213" s="59">
        <f t="shared" si="14"/>
        <v>450000</v>
      </c>
      <c r="I213" s="18">
        <v>11.25</v>
      </c>
      <c r="J213" s="19">
        <v>22.5</v>
      </c>
      <c r="K213" s="19"/>
      <c r="L213" s="19" t="s">
        <v>1212</v>
      </c>
      <c r="O213"/>
      <c r="P213"/>
      <c r="Q213"/>
    </row>
    <row r="214" spans="1:17" ht="12.75">
      <c r="A214" s="1"/>
      <c r="B214" s="19" t="s">
        <v>287</v>
      </c>
      <c r="C214" s="37">
        <v>18000</v>
      </c>
      <c r="D214" s="4">
        <v>525</v>
      </c>
      <c r="E214" s="6">
        <f t="shared" si="13"/>
        <v>9450000</v>
      </c>
      <c r="F214" s="19">
        <v>10</v>
      </c>
      <c r="G214" s="19"/>
      <c r="H214" s="59">
        <f t="shared" si="14"/>
        <v>180000</v>
      </c>
      <c r="I214" s="4">
        <v>10</v>
      </c>
      <c r="J214" s="4">
        <v>30</v>
      </c>
      <c r="K214" s="4">
        <v>1912</v>
      </c>
      <c r="L214" s="4" t="s">
        <v>1216</v>
      </c>
      <c r="O214"/>
      <c r="P214"/>
      <c r="Q214"/>
    </row>
    <row r="215" spans="1:17" ht="12.75">
      <c r="A215" s="1"/>
      <c r="B215" s="1" t="s">
        <v>462</v>
      </c>
      <c r="C215" s="41">
        <v>27000</v>
      </c>
      <c r="D215" s="10">
        <v>350</v>
      </c>
      <c r="E215" s="6">
        <f t="shared" si="13"/>
        <v>9450000</v>
      </c>
      <c r="F215" s="1">
        <f>8+12</f>
        <v>20</v>
      </c>
      <c r="G215" s="1"/>
      <c r="H215" s="59">
        <f t="shared" si="14"/>
        <v>540000</v>
      </c>
      <c r="I215" s="10">
        <v>12</v>
      </c>
      <c r="J215" s="10">
        <v>20</v>
      </c>
      <c r="K215" s="10">
        <v>1912</v>
      </c>
      <c r="L215" s="10" t="s">
        <v>1216</v>
      </c>
      <c r="O215"/>
      <c r="P215"/>
      <c r="Q215"/>
    </row>
    <row r="216" spans="1:17" ht="12.75">
      <c r="A216" s="1"/>
      <c r="B216" s="1" t="s">
        <v>417</v>
      </c>
      <c r="C216" s="6">
        <v>19200</v>
      </c>
      <c r="D216" s="6">
        <v>494</v>
      </c>
      <c r="E216" s="6">
        <f t="shared" si="13"/>
        <v>9484800</v>
      </c>
      <c r="F216" s="11">
        <v>25</v>
      </c>
      <c r="G216" s="11"/>
      <c r="H216" s="59">
        <f t="shared" si="14"/>
        <v>480000</v>
      </c>
      <c r="I216" s="9">
        <v>10</v>
      </c>
      <c r="J216" s="4">
        <v>30</v>
      </c>
      <c r="K216" s="4">
        <v>1912</v>
      </c>
      <c r="L216" s="4" t="s">
        <v>1212</v>
      </c>
      <c r="O216"/>
      <c r="P216"/>
      <c r="Q216"/>
    </row>
    <row r="217" spans="1:17" ht="12.75">
      <c r="A217" s="1"/>
      <c r="B217" t="s">
        <v>170</v>
      </c>
      <c r="C217" s="6">
        <v>18000</v>
      </c>
      <c r="D217" s="6">
        <v>530</v>
      </c>
      <c r="E217" s="6">
        <f t="shared" si="13"/>
        <v>9540000</v>
      </c>
      <c r="F217" s="7">
        <v>20</v>
      </c>
      <c r="G217" s="7"/>
      <c r="H217" s="59">
        <f t="shared" si="14"/>
        <v>360000</v>
      </c>
      <c r="I217" s="9">
        <v>30</v>
      </c>
      <c r="J217" s="4">
        <v>30</v>
      </c>
      <c r="K217" s="4">
        <v>1912</v>
      </c>
      <c r="L217" s="4" t="s">
        <v>1212</v>
      </c>
      <c r="O217"/>
      <c r="P217"/>
      <c r="Q217"/>
    </row>
    <row r="218" spans="1:17" ht="12.75">
      <c r="A218" s="1"/>
      <c r="B218" t="s">
        <v>1463</v>
      </c>
      <c r="C218" s="13">
        <v>10000</v>
      </c>
      <c r="D218" s="13">
        <v>955</v>
      </c>
      <c r="E218" s="6">
        <f t="shared" si="13"/>
        <v>9550000</v>
      </c>
      <c r="F218" s="7">
        <v>25</v>
      </c>
      <c r="G218" s="7"/>
      <c r="H218" s="59">
        <f t="shared" si="14"/>
        <v>250000</v>
      </c>
      <c r="I218" s="24">
        <v>22.5</v>
      </c>
      <c r="J218" s="24">
        <v>22.5</v>
      </c>
      <c r="K218" s="24"/>
      <c r="L218" t="s">
        <v>1212</v>
      </c>
      <c r="O218"/>
      <c r="P218"/>
      <c r="Q218"/>
    </row>
    <row r="219" spans="1:17" ht="12.75">
      <c r="A219" s="1"/>
      <c r="B219" t="s">
        <v>6</v>
      </c>
      <c r="C219" s="6">
        <v>25000</v>
      </c>
      <c r="D219" s="6">
        <v>385</v>
      </c>
      <c r="E219" s="6">
        <f t="shared" si="13"/>
        <v>9625000</v>
      </c>
      <c r="F219" s="7">
        <v>20</v>
      </c>
      <c r="G219" s="7"/>
      <c r="H219" s="59">
        <f t="shared" si="14"/>
        <v>500000</v>
      </c>
      <c r="I219" s="9">
        <v>15</v>
      </c>
      <c r="J219" s="4">
        <v>15</v>
      </c>
      <c r="K219" s="4">
        <v>1912</v>
      </c>
      <c r="L219" s="4" t="s">
        <v>1212</v>
      </c>
      <c r="O219"/>
      <c r="P219"/>
      <c r="Q219"/>
    </row>
    <row r="220" spans="1:17" ht="12.75">
      <c r="A220" s="1"/>
      <c r="B220" t="s">
        <v>1262</v>
      </c>
      <c r="C220" s="6">
        <v>20000</v>
      </c>
      <c r="D220" s="8">
        <v>483</v>
      </c>
      <c r="E220" s="6">
        <f t="shared" si="13"/>
        <v>9660000</v>
      </c>
      <c r="F220" s="20">
        <v>6.25</v>
      </c>
      <c r="G220" s="7"/>
      <c r="H220" s="59">
        <f t="shared" si="14"/>
        <v>125000</v>
      </c>
      <c r="I220" s="9">
        <v>6.25</v>
      </c>
      <c r="J220" s="4">
        <v>6.25</v>
      </c>
      <c r="K220" s="4" t="s">
        <v>1214</v>
      </c>
      <c r="L220" s="4" t="s">
        <v>1212</v>
      </c>
      <c r="O220"/>
      <c r="P220"/>
      <c r="Q220"/>
    </row>
    <row r="221" spans="1:17" ht="12.75">
      <c r="A221" s="1"/>
      <c r="B221" s="1" t="s">
        <v>142</v>
      </c>
      <c r="C221" s="6">
        <v>21000</v>
      </c>
      <c r="D221" s="6">
        <v>460</v>
      </c>
      <c r="E221" s="6">
        <f t="shared" si="13"/>
        <v>9660000</v>
      </c>
      <c r="F221" s="11">
        <v>15</v>
      </c>
      <c r="G221" s="11"/>
      <c r="H221" s="59">
        <f t="shared" si="14"/>
        <v>315000</v>
      </c>
      <c r="I221" s="9">
        <v>12.5</v>
      </c>
      <c r="J221" s="4">
        <v>12.5</v>
      </c>
      <c r="K221" s="4">
        <v>1912</v>
      </c>
      <c r="L221" s="4" t="s">
        <v>1212</v>
      </c>
      <c r="O221"/>
      <c r="P221"/>
      <c r="Q221"/>
    </row>
    <row r="222" spans="1:17" ht="12.75">
      <c r="A222" s="1"/>
      <c r="B222" t="s">
        <v>1521</v>
      </c>
      <c r="C222" s="6">
        <v>44000</v>
      </c>
      <c r="D222" s="6">
        <v>221</v>
      </c>
      <c r="E222" s="6">
        <f t="shared" si="13"/>
        <v>9724000</v>
      </c>
      <c r="F222" s="7">
        <v>8.5</v>
      </c>
      <c r="G222" s="7"/>
      <c r="H222" s="59">
        <f t="shared" si="14"/>
        <v>374000</v>
      </c>
      <c r="I222" s="9">
        <v>8.5</v>
      </c>
      <c r="J222" s="4">
        <v>8.5</v>
      </c>
      <c r="K222" s="4">
        <v>1912</v>
      </c>
      <c r="L222" s="4" t="s">
        <v>1212</v>
      </c>
      <c r="O222"/>
      <c r="P222"/>
      <c r="Q222"/>
    </row>
    <row r="223" spans="1:17" ht="12.75">
      <c r="A223" s="1"/>
      <c r="B223" s="28" t="s">
        <v>1492</v>
      </c>
      <c r="C223" s="6">
        <v>19310</v>
      </c>
      <c r="D223" s="6">
        <v>515</v>
      </c>
      <c r="E223" s="6">
        <f t="shared" si="13"/>
        <v>9944650</v>
      </c>
      <c r="F223" s="29">
        <v>25</v>
      </c>
      <c r="G223" s="30"/>
      <c r="H223" s="59">
        <f t="shared" si="14"/>
        <v>482750</v>
      </c>
      <c r="I223" s="9">
        <v>12.5</v>
      </c>
      <c r="J223" s="4">
        <v>25</v>
      </c>
      <c r="K223" s="4" t="s">
        <v>1211</v>
      </c>
      <c r="L223" s="4" t="s">
        <v>1216</v>
      </c>
      <c r="N223" s="4" t="s">
        <v>1217</v>
      </c>
      <c r="O223"/>
      <c r="P223"/>
      <c r="Q223"/>
    </row>
    <row r="224" spans="1:17" ht="12.75">
      <c r="A224" s="1"/>
      <c r="B224" s="1" t="s">
        <v>445</v>
      </c>
      <c r="C224" s="27">
        <v>9000</v>
      </c>
      <c r="D224" s="10">
        <v>1110</v>
      </c>
      <c r="E224" s="6">
        <f t="shared" si="13"/>
        <v>9990000</v>
      </c>
      <c r="F224" s="1">
        <v>62.5</v>
      </c>
      <c r="G224" s="1"/>
      <c r="H224" s="59">
        <f t="shared" si="14"/>
        <v>562500</v>
      </c>
      <c r="I224" s="10">
        <v>25</v>
      </c>
      <c r="J224" s="10">
        <v>62.5</v>
      </c>
      <c r="K224" s="10">
        <v>1912</v>
      </c>
      <c r="L224" s="10" t="s">
        <v>1216</v>
      </c>
      <c r="O224"/>
      <c r="P224"/>
      <c r="Q224"/>
    </row>
    <row r="225" spans="1:17" ht="12.75">
      <c r="A225" s="1"/>
      <c r="B225" s="1" t="s">
        <v>127</v>
      </c>
      <c r="C225" s="37">
        <v>40000</v>
      </c>
      <c r="D225" s="4">
        <v>251</v>
      </c>
      <c r="E225" s="6">
        <f t="shared" si="13"/>
        <v>10040000</v>
      </c>
      <c r="F225" s="11">
        <v>12.5</v>
      </c>
      <c r="G225" s="11" t="s">
        <v>1222</v>
      </c>
      <c r="H225" s="59">
        <f t="shared" si="14"/>
        <v>500000</v>
      </c>
      <c r="I225" s="4">
        <v>12.5</v>
      </c>
      <c r="J225" s="4">
        <v>12.5</v>
      </c>
      <c r="K225" s="4" t="s">
        <v>1222</v>
      </c>
      <c r="L225" s="4" t="s">
        <v>1212</v>
      </c>
      <c r="O225"/>
      <c r="P225"/>
      <c r="Q225"/>
    </row>
    <row r="226" spans="1:17" ht="12.75">
      <c r="A226" s="1"/>
      <c r="B226" s="1" t="s">
        <v>343</v>
      </c>
      <c r="C226" s="6">
        <v>17500</v>
      </c>
      <c r="D226" s="6">
        <v>575</v>
      </c>
      <c r="E226" s="6">
        <f t="shared" si="13"/>
        <v>10062500</v>
      </c>
      <c r="F226" s="11">
        <v>35</v>
      </c>
      <c r="G226" s="11"/>
      <c r="H226" s="59">
        <f t="shared" si="14"/>
        <v>612500</v>
      </c>
      <c r="I226" s="9">
        <v>35</v>
      </c>
      <c r="J226" s="4">
        <v>35</v>
      </c>
      <c r="K226" s="4">
        <v>1912</v>
      </c>
      <c r="L226" s="4" t="s">
        <v>1212</v>
      </c>
      <c r="O226"/>
      <c r="P226"/>
      <c r="Q226"/>
    </row>
    <row r="227" spans="1:17" ht="12.75">
      <c r="A227" s="1"/>
      <c r="B227" t="s">
        <v>1227</v>
      </c>
      <c r="C227" s="6">
        <v>12000</v>
      </c>
      <c r="D227" s="8">
        <v>845</v>
      </c>
      <c r="E227" s="6">
        <f t="shared" si="13"/>
        <v>10140000</v>
      </c>
      <c r="F227" s="7">
        <f>3.125+11.875</f>
        <v>15</v>
      </c>
      <c r="G227" s="7"/>
      <c r="H227" s="59">
        <f t="shared" si="14"/>
        <v>180000</v>
      </c>
      <c r="I227" s="9">
        <v>11.875</v>
      </c>
      <c r="J227" s="4">
        <v>15</v>
      </c>
      <c r="K227" s="4" t="s">
        <v>1222</v>
      </c>
      <c r="L227" s="4" t="s">
        <v>1212</v>
      </c>
      <c r="O227"/>
      <c r="P227"/>
      <c r="Q227"/>
    </row>
    <row r="228" spans="1:17" ht="12.75">
      <c r="A228" s="1"/>
      <c r="B228" t="s">
        <v>1453</v>
      </c>
      <c r="C228" s="13">
        <v>10000</v>
      </c>
      <c r="D228" s="13">
        <v>1022</v>
      </c>
      <c r="E228" s="6">
        <f t="shared" si="13"/>
        <v>10220000</v>
      </c>
      <c r="F228" s="7">
        <v>62.5</v>
      </c>
      <c r="G228" s="7"/>
      <c r="H228" s="59">
        <f t="shared" si="14"/>
        <v>625000</v>
      </c>
      <c r="I228" s="24">
        <v>52.08</v>
      </c>
      <c r="J228" s="24">
        <v>52.08</v>
      </c>
      <c r="K228" s="24"/>
      <c r="L228" t="s">
        <v>1212</v>
      </c>
      <c r="O228" s="3"/>
      <c r="P228" s="3"/>
      <c r="Q228" s="3"/>
    </row>
    <row r="229" spans="1:17" ht="12.75">
      <c r="A229" s="1"/>
      <c r="B229" t="s">
        <v>92</v>
      </c>
      <c r="C229" s="6">
        <v>40000</v>
      </c>
      <c r="D229" s="6">
        <v>257</v>
      </c>
      <c r="E229" s="6">
        <f t="shared" si="13"/>
        <v>10280000</v>
      </c>
      <c r="F229" s="7">
        <v>12.5</v>
      </c>
      <c r="G229" s="7" t="s">
        <v>1222</v>
      </c>
      <c r="H229" s="59">
        <f t="shared" si="14"/>
        <v>500000</v>
      </c>
      <c r="I229" s="9">
        <v>12.5</v>
      </c>
      <c r="J229" s="4">
        <v>12.5</v>
      </c>
      <c r="K229" s="4" t="s">
        <v>1222</v>
      </c>
      <c r="L229" s="4" t="s">
        <v>1212</v>
      </c>
      <c r="O229"/>
      <c r="P229"/>
      <c r="Q229"/>
    </row>
    <row r="230" spans="1:17" ht="12.75">
      <c r="A230" s="1"/>
      <c r="B230" s="1" t="s">
        <v>269</v>
      </c>
      <c r="C230" s="15">
        <v>32000</v>
      </c>
      <c r="D230" s="6">
        <v>324</v>
      </c>
      <c r="E230" s="6">
        <f t="shared" si="13"/>
        <v>10368000</v>
      </c>
      <c r="F230" s="11">
        <v>17.5</v>
      </c>
      <c r="G230" s="11"/>
      <c r="H230" s="59">
        <f t="shared" si="14"/>
        <v>560000</v>
      </c>
      <c r="I230" s="9">
        <v>8.75</v>
      </c>
      <c r="J230" s="4">
        <v>17.5</v>
      </c>
      <c r="K230" s="4" t="s">
        <v>1214</v>
      </c>
      <c r="L230" s="4" t="s">
        <v>1212</v>
      </c>
      <c r="O230"/>
      <c r="P230"/>
      <c r="Q230"/>
    </row>
    <row r="231" spans="1:17" ht="12.75">
      <c r="A231" s="1"/>
      <c r="B231" t="s">
        <v>401</v>
      </c>
      <c r="C231" s="6">
        <v>72000</v>
      </c>
      <c r="D231" s="6">
        <v>145</v>
      </c>
      <c r="E231" s="6">
        <f t="shared" si="13"/>
        <v>10440000</v>
      </c>
      <c r="F231" s="7">
        <v>7.5</v>
      </c>
      <c r="G231" s="7"/>
      <c r="H231" s="59">
        <f t="shared" si="14"/>
        <v>540000</v>
      </c>
      <c r="I231" s="9">
        <v>7.5</v>
      </c>
      <c r="J231" s="9">
        <v>7.5</v>
      </c>
      <c r="K231" s="4" t="s">
        <v>1222</v>
      </c>
      <c r="L231" s="4" t="s">
        <v>1212</v>
      </c>
      <c r="O231"/>
      <c r="P231"/>
      <c r="Q231"/>
    </row>
    <row r="232" spans="1:17" ht="12.75">
      <c r="A232" s="1"/>
      <c r="B232" s="1" t="s">
        <v>398</v>
      </c>
      <c r="C232" s="6">
        <v>11000</v>
      </c>
      <c r="D232" s="6">
        <v>955</v>
      </c>
      <c r="E232" s="6">
        <f t="shared" si="13"/>
        <v>10505000</v>
      </c>
      <c r="F232" s="11">
        <v>50</v>
      </c>
      <c r="G232" s="11"/>
      <c r="H232" s="59">
        <f t="shared" si="14"/>
        <v>550000</v>
      </c>
      <c r="I232" s="9">
        <v>15</v>
      </c>
      <c r="J232" s="4">
        <v>50</v>
      </c>
      <c r="K232" s="4">
        <v>1912</v>
      </c>
      <c r="L232" s="4" t="s">
        <v>1212</v>
      </c>
      <c r="O232"/>
      <c r="P232"/>
      <c r="Q232"/>
    </row>
    <row r="233" spans="1:17" ht="12.75">
      <c r="A233" s="1"/>
      <c r="B233" t="s">
        <v>97</v>
      </c>
      <c r="C233" s="6">
        <v>24000</v>
      </c>
      <c r="D233" s="6">
        <v>440</v>
      </c>
      <c r="E233" s="6">
        <f t="shared" si="13"/>
        <v>10560000</v>
      </c>
      <c r="F233" s="7">
        <v>25</v>
      </c>
      <c r="G233" s="7"/>
      <c r="H233" s="59">
        <f t="shared" si="14"/>
        <v>600000</v>
      </c>
      <c r="I233" s="9" t="s">
        <v>1211</v>
      </c>
      <c r="J233" s="4" t="s">
        <v>98</v>
      </c>
      <c r="L233" s="4" t="s">
        <v>1212</v>
      </c>
      <c r="O233"/>
      <c r="P233"/>
      <c r="Q233"/>
    </row>
    <row r="234" spans="1:17" ht="12.75">
      <c r="A234" s="1"/>
      <c r="B234" t="s">
        <v>1518</v>
      </c>
      <c r="C234" s="6">
        <v>10162</v>
      </c>
      <c r="D234" s="6">
        <v>1060</v>
      </c>
      <c r="E234" s="6">
        <f t="shared" si="13"/>
        <v>10771720</v>
      </c>
      <c r="F234" s="7">
        <v>50</v>
      </c>
      <c r="G234" s="7"/>
      <c r="H234" s="59">
        <f t="shared" si="14"/>
        <v>508100</v>
      </c>
      <c r="I234" s="9">
        <v>14.8</v>
      </c>
      <c r="J234" s="4">
        <v>50</v>
      </c>
      <c r="L234" s="4" t="s">
        <v>1212</v>
      </c>
      <c r="O234"/>
      <c r="P234"/>
      <c r="Q234"/>
    </row>
    <row r="235" spans="1:17" ht="12.75">
      <c r="A235" s="1"/>
      <c r="B235" s="1" t="s">
        <v>331</v>
      </c>
      <c r="C235" s="6">
        <v>58912</v>
      </c>
      <c r="D235" s="6">
        <v>184</v>
      </c>
      <c r="E235" s="6">
        <f t="shared" si="13"/>
        <v>10839808</v>
      </c>
      <c r="F235" s="11">
        <v>11</v>
      </c>
      <c r="G235" s="11"/>
      <c r="H235" s="59">
        <f t="shared" si="14"/>
        <v>648032</v>
      </c>
      <c r="I235" s="9">
        <v>10</v>
      </c>
      <c r="J235" s="4">
        <v>10</v>
      </c>
      <c r="K235" s="4">
        <v>1912</v>
      </c>
      <c r="L235" s="4" t="s">
        <v>1208</v>
      </c>
      <c r="O235"/>
      <c r="P235"/>
      <c r="Q235"/>
    </row>
    <row r="236" spans="1:17" ht="12.75">
      <c r="A236" s="1"/>
      <c r="B236" t="s">
        <v>364</v>
      </c>
      <c r="C236" s="6">
        <v>5000</v>
      </c>
      <c r="D236" s="6">
        <v>2172</v>
      </c>
      <c r="E236" s="6">
        <f t="shared" si="13"/>
        <v>10860000</v>
      </c>
      <c r="F236" s="7">
        <v>113.4</v>
      </c>
      <c r="G236" s="7"/>
      <c r="H236" s="59">
        <f t="shared" si="14"/>
        <v>567000</v>
      </c>
      <c r="I236" s="9">
        <v>113.4</v>
      </c>
      <c r="J236" s="9">
        <v>113.4</v>
      </c>
      <c r="K236" s="4">
        <v>1912</v>
      </c>
      <c r="L236" s="4" t="s">
        <v>1212</v>
      </c>
      <c r="O236"/>
      <c r="P236"/>
      <c r="Q236"/>
    </row>
    <row r="237" spans="1:17" ht="12.75">
      <c r="A237" s="1"/>
      <c r="B237" t="s">
        <v>395</v>
      </c>
      <c r="C237" s="6">
        <v>18400</v>
      </c>
      <c r="D237" s="6">
        <v>593</v>
      </c>
      <c r="E237" s="6">
        <f t="shared" si="13"/>
        <v>10911200</v>
      </c>
      <c r="F237" s="7">
        <v>35</v>
      </c>
      <c r="G237" s="7"/>
      <c r="H237" s="59">
        <f t="shared" si="14"/>
        <v>644000</v>
      </c>
      <c r="I237" s="9">
        <v>35</v>
      </c>
      <c r="J237" s="4">
        <v>35</v>
      </c>
      <c r="K237" s="4">
        <v>1912</v>
      </c>
      <c r="L237" s="4" t="s">
        <v>1212</v>
      </c>
      <c r="O237"/>
      <c r="P237"/>
      <c r="Q237"/>
    </row>
    <row r="238" spans="1:17" ht="12.75">
      <c r="A238" s="1"/>
      <c r="B238" s="1" t="s">
        <v>278</v>
      </c>
      <c r="C238" s="6">
        <v>20000</v>
      </c>
      <c r="D238" s="6">
        <v>548</v>
      </c>
      <c r="E238" s="6">
        <f t="shared" si="13"/>
        <v>10960000</v>
      </c>
      <c r="F238" s="11" t="s">
        <v>1211</v>
      </c>
      <c r="G238" s="11"/>
      <c r="H238" s="59">
        <f t="shared" si="14"/>
        <v>20000</v>
      </c>
      <c r="I238" s="9" t="s">
        <v>1211</v>
      </c>
      <c r="J238" s="4" t="s">
        <v>1211</v>
      </c>
      <c r="K238" s="4" t="s">
        <v>1211</v>
      </c>
      <c r="L238" s="4" t="s">
        <v>1212</v>
      </c>
      <c r="M238" s="10" t="s">
        <v>1512</v>
      </c>
      <c r="O238"/>
      <c r="P238"/>
      <c r="Q238"/>
    </row>
    <row r="239" spans="1:17" ht="12.75">
      <c r="A239" s="1"/>
      <c r="B239" t="s">
        <v>363</v>
      </c>
      <c r="C239" s="6">
        <v>100000</v>
      </c>
      <c r="D239" s="6">
        <v>110</v>
      </c>
      <c r="E239" s="6">
        <f t="shared" si="13"/>
        <v>11000000</v>
      </c>
      <c r="F239" s="7">
        <v>7.5</v>
      </c>
      <c r="G239" s="7"/>
      <c r="H239" s="59">
        <f t="shared" si="14"/>
        <v>750000</v>
      </c>
      <c r="I239" s="9">
        <v>2.5</v>
      </c>
      <c r="J239" s="4">
        <v>6</v>
      </c>
      <c r="K239" s="4">
        <v>1912</v>
      </c>
      <c r="L239" s="4" t="s">
        <v>1212</v>
      </c>
      <c r="O239"/>
      <c r="P239"/>
      <c r="Q239"/>
    </row>
    <row r="240" spans="1:17" ht="12.75">
      <c r="A240" s="1"/>
      <c r="B240" t="s">
        <v>173</v>
      </c>
      <c r="C240" s="6">
        <v>48000</v>
      </c>
      <c r="D240" s="6">
        <v>230</v>
      </c>
      <c r="E240" s="6">
        <f t="shared" si="13"/>
        <v>11040000</v>
      </c>
      <c r="F240" s="7">
        <v>12.5</v>
      </c>
      <c r="G240" s="7" t="s">
        <v>1222</v>
      </c>
      <c r="H240" s="59">
        <f t="shared" si="14"/>
        <v>600000</v>
      </c>
      <c r="I240" s="9">
        <v>12.5</v>
      </c>
      <c r="J240" s="4">
        <v>12.5</v>
      </c>
      <c r="K240" s="4" t="s">
        <v>1222</v>
      </c>
      <c r="L240" s="4" t="s">
        <v>1212</v>
      </c>
      <c r="O240"/>
      <c r="P240"/>
      <c r="Q240"/>
    </row>
    <row r="241" spans="1:17" ht="12.75">
      <c r="A241" s="1"/>
      <c r="B241" t="s">
        <v>192</v>
      </c>
      <c r="C241" s="6">
        <v>20000</v>
      </c>
      <c r="D241" s="6">
        <v>555</v>
      </c>
      <c r="E241" s="6">
        <f t="shared" si="13"/>
        <v>11100000</v>
      </c>
      <c r="F241" s="7">
        <f>10+10</f>
        <v>20</v>
      </c>
      <c r="G241" s="7"/>
      <c r="H241" s="59">
        <f t="shared" si="14"/>
        <v>400000</v>
      </c>
      <c r="I241" s="9">
        <v>10</v>
      </c>
      <c r="J241" s="4">
        <v>20</v>
      </c>
      <c r="K241" s="4" t="s">
        <v>1214</v>
      </c>
      <c r="L241" s="4" t="s">
        <v>1212</v>
      </c>
      <c r="O241"/>
      <c r="P241"/>
      <c r="Q241"/>
    </row>
    <row r="242" spans="1:17" ht="12.75">
      <c r="A242" s="1"/>
      <c r="B242" s="34" t="s">
        <v>399</v>
      </c>
      <c r="C242" s="6">
        <v>40000</v>
      </c>
      <c r="D242" s="6">
        <v>278</v>
      </c>
      <c r="E242" s="6">
        <f t="shared" si="13"/>
        <v>11120000</v>
      </c>
      <c r="F242" s="35">
        <v>16</v>
      </c>
      <c r="G242" s="35"/>
      <c r="H242" s="59">
        <f t="shared" si="14"/>
        <v>640000</v>
      </c>
      <c r="I242" s="9">
        <v>16</v>
      </c>
      <c r="J242" s="4">
        <v>16</v>
      </c>
      <c r="K242" s="4">
        <v>1912</v>
      </c>
      <c r="L242" s="4" t="s">
        <v>1212</v>
      </c>
      <c r="O242"/>
      <c r="P242"/>
      <c r="Q242"/>
    </row>
    <row r="243" spans="1:17" ht="12.75">
      <c r="A243" s="1"/>
      <c r="B243" s="1" t="s">
        <v>55</v>
      </c>
      <c r="C243" s="6">
        <v>13000</v>
      </c>
      <c r="D243" s="6">
        <v>872.5</v>
      </c>
      <c r="E243" s="6">
        <f t="shared" si="13"/>
        <v>11342500</v>
      </c>
      <c r="F243" s="11">
        <v>50</v>
      </c>
      <c r="G243" s="11" t="s">
        <v>1222</v>
      </c>
      <c r="H243" s="59">
        <f t="shared" si="14"/>
        <v>650000</v>
      </c>
      <c r="I243" s="9">
        <v>30</v>
      </c>
      <c r="J243" s="4">
        <v>50</v>
      </c>
      <c r="K243" s="4" t="s">
        <v>1222</v>
      </c>
      <c r="L243" s="4" t="s">
        <v>1212</v>
      </c>
      <c r="O243"/>
      <c r="P243"/>
      <c r="Q243"/>
    </row>
    <row r="244" spans="1:17" ht="12.75">
      <c r="A244" s="1"/>
      <c r="B244" s="1" t="s">
        <v>99</v>
      </c>
      <c r="C244" s="6">
        <v>88000</v>
      </c>
      <c r="D244" s="6">
        <v>129</v>
      </c>
      <c r="E244" s="6">
        <f t="shared" si="13"/>
        <v>11352000</v>
      </c>
      <c r="F244" s="11">
        <v>5</v>
      </c>
      <c r="G244" s="11" t="s">
        <v>1222</v>
      </c>
      <c r="H244" s="59">
        <f t="shared" si="14"/>
        <v>440000</v>
      </c>
      <c r="I244" s="9">
        <v>15</v>
      </c>
      <c r="J244" s="4">
        <v>15</v>
      </c>
      <c r="K244" s="4" t="s">
        <v>100</v>
      </c>
      <c r="L244" s="4" t="s">
        <v>1212</v>
      </c>
      <c r="O244"/>
      <c r="P244"/>
      <c r="Q244"/>
    </row>
    <row r="245" spans="1:17" ht="12.75">
      <c r="A245" s="1"/>
      <c r="B245" t="s">
        <v>1239</v>
      </c>
      <c r="C245" s="6">
        <v>20000</v>
      </c>
      <c r="D245" s="8">
        <v>568</v>
      </c>
      <c r="E245" s="6">
        <f t="shared" si="13"/>
        <v>11360000</v>
      </c>
      <c r="F245" s="7">
        <v>7.5</v>
      </c>
      <c r="G245" s="7"/>
      <c r="H245" s="59">
        <f t="shared" si="14"/>
        <v>150000</v>
      </c>
      <c r="I245" s="9">
        <v>7.5</v>
      </c>
      <c r="J245" s="4">
        <v>7.5</v>
      </c>
      <c r="K245" s="4">
        <v>1912</v>
      </c>
      <c r="L245" s="4" t="s">
        <v>1212</v>
      </c>
      <c r="O245"/>
      <c r="P245"/>
      <c r="Q245"/>
    </row>
    <row r="246" spans="1:17" ht="12.75">
      <c r="A246" s="1"/>
      <c r="B246" t="s">
        <v>468</v>
      </c>
      <c r="C246" s="6">
        <v>15000</v>
      </c>
      <c r="D246" s="6">
        <v>760</v>
      </c>
      <c r="E246" s="6">
        <f t="shared" si="13"/>
        <v>11400000</v>
      </c>
      <c r="F246">
        <v>33.4</v>
      </c>
      <c r="G246"/>
      <c r="H246" s="59">
        <f t="shared" si="14"/>
        <v>501000</v>
      </c>
      <c r="I246" s="6">
        <v>30.021</v>
      </c>
      <c r="J246" s="6">
        <v>30.021</v>
      </c>
      <c r="K246" s="4">
        <v>1912</v>
      </c>
      <c r="L246" s="4" t="s">
        <v>1216</v>
      </c>
      <c r="O246"/>
      <c r="P246"/>
      <c r="Q246"/>
    </row>
    <row r="247" spans="1:17" ht="12.75">
      <c r="A247" s="1"/>
      <c r="B247" s="7" t="s">
        <v>164</v>
      </c>
      <c r="C247" s="15">
        <v>8000</v>
      </c>
      <c r="D247" s="15">
        <v>1450</v>
      </c>
      <c r="E247" s="6">
        <f t="shared" si="13"/>
        <v>11600000</v>
      </c>
      <c r="F247" s="7">
        <v>70</v>
      </c>
      <c r="G247" s="7"/>
      <c r="H247" s="59">
        <f t="shared" si="14"/>
        <v>560000</v>
      </c>
      <c r="I247" s="18">
        <v>70</v>
      </c>
      <c r="J247" s="19">
        <v>70</v>
      </c>
      <c r="K247" s="19" t="s">
        <v>1222</v>
      </c>
      <c r="L247" s="19" t="s">
        <v>1216</v>
      </c>
      <c r="O247"/>
      <c r="P247"/>
      <c r="Q247"/>
    </row>
    <row r="248" spans="1:17" ht="12.75">
      <c r="A248" s="1"/>
      <c r="B248" t="s">
        <v>408</v>
      </c>
      <c r="C248" s="6">
        <v>70000</v>
      </c>
      <c r="D248" s="6">
        <v>166</v>
      </c>
      <c r="E248" s="6">
        <f t="shared" si="13"/>
        <v>11620000</v>
      </c>
      <c r="F248" s="7">
        <v>10</v>
      </c>
      <c r="G248" s="7"/>
      <c r="H248" s="59">
        <f t="shared" si="14"/>
        <v>700000</v>
      </c>
      <c r="I248" s="9">
        <v>10</v>
      </c>
      <c r="J248" s="4">
        <v>10</v>
      </c>
      <c r="K248" s="4" t="s">
        <v>1222</v>
      </c>
      <c r="L248" s="4" t="s">
        <v>1212</v>
      </c>
      <c r="O248"/>
      <c r="P248"/>
      <c r="Q248"/>
    </row>
    <row r="249" spans="1:17" ht="12.75">
      <c r="A249" s="1"/>
      <c r="B249" t="s">
        <v>171</v>
      </c>
      <c r="C249" s="6">
        <v>24000</v>
      </c>
      <c r="D249" s="6">
        <v>485</v>
      </c>
      <c r="E249" s="6">
        <f t="shared" si="13"/>
        <v>11640000</v>
      </c>
      <c r="F249" s="7">
        <v>22.5</v>
      </c>
      <c r="G249" s="7" t="s">
        <v>1222</v>
      </c>
      <c r="H249" s="59">
        <f t="shared" si="14"/>
        <v>540000</v>
      </c>
      <c r="I249" s="9">
        <v>30</v>
      </c>
      <c r="J249" s="4">
        <v>30</v>
      </c>
      <c r="K249" s="4" t="s">
        <v>1214</v>
      </c>
      <c r="L249" s="4" t="s">
        <v>1212</v>
      </c>
      <c r="O249" s="7"/>
      <c r="P249" s="7"/>
      <c r="Q249" s="7"/>
    </row>
    <row r="250" spans="1:17" ht="12.75">
      <c r="A250" s="1"/>
      <c r="B250" t="s">
        <v>1448</v>
      </c>
      <c r="C250" s="13">
        <v>20000</v>
      </c>
      <c r="D250" s="13">
        <v>590</v>
      </c>
      <c r="E250" s="6">
        <f t="shared" si="13"/>
        <v>11800000</v>
      </c>
      <c r="F250" s="7">
        <v>36.458</v>
      </c>
      <c r="G250" s="7"/>
      <c r="H250" s="59">
        <f t="shared" si="14"/>
        <v>729160</v>
      </c>
      <c r="I250" s="24">
        <v>31.25</v>
      </c>
      <c r="J250" s="24">
        <v>31.25</v>
      </c>
      <c r="K250" s="24"/>
      <c r="L250" t="s">
        <v>1212</v>
      </c>
      <c r="O250"/>
      <c r="P250"/>
      <c r="Q250"/>
    </row>
    <row r="251" spans="1:17" ht="12.75">
      <c r="A251" s="1"/>
      <c r="B251" t="s">
        <v>1271</v>
      </c>
      <c r="C251" s="6">
        <v>20000</v>
      </c>
      <c r="D251" s="8">
        <v>590</v>
      </c>
      <c r="E251" s="6">
        <f t="shared" si="13"/>
        <v>11800000</v>
      </c>
      <c r="F251" s="7" t="s">
        <v>1211</v>
      </c>
      <c r="G251" s="7"/>
      <c r="H251" s="59">
        <f t="shared" si="14"/>
        <v>20000</v>
      </c>
      <c r="I251" s="9" t="s">
        <v>1211</v>
      </c>
      <c r="J251" s="4" t="s">
        <v>1211</v>
      </c>
      <c r="K251" s="4" t="s">
        <v>1211</v>
      </c>
      <c r="L251" s="4" t="s">
        <v>1216</v>
      </c>
      <c r="O251"/>
      <c r="P251"/>
      <c r="Q251"/>
    </row>
    <row r="252" spans="1:17" ht="12.75">
      <c r="A252" s="1"/>
      <c r="B252" s="1" t="s">
        <v>83</v>
      </c>
      <c r="C252" s="6">
        <v>20000</v>
      </c>
      <c r="D252" s="6">
        <v>591</v>
      </c>
      <c r="E252" s="6">
        <f t="shared" si="13"/>
        <v>11820000</v>
      </c>
      <c r="F252" s="11">
        <v>30</v>
      </c>
      <c r="G252" s="11"/>
      <c r="H252" s="59">
        <f t="shared" si="14"/>
        <v>600000</v>
      </c>
      <c r="I252" s="9">
        <v>10</v>
      </c>
      <c r="J252" s="4">
        <v>30</v>
      </c>
      <c r="K252" s="4">
        <v>1912</v>
      </c>
      <c r="L252" s="4" t="s">
        <v>1212</v>
      </c>
      <c r="O252"/>
      <c r="P252"/>
      <c r="Q252"/>
    </row>
    <row r="253" spans="1:17" ht="12.75">
      <c r="A253" s="1"/>
      <c r="B253" s="1" t="s">
        <v>68</v>
      </c>
      <c r="C253" s="6">
        <v>20000</v>
      </c>
      <c r="D253" s="6">
        <v>595</v>
      </c>
      <c r="E253" s="6">
        <f aca="true" t="shared" si="15" ref="E253:E309">PRODUCT(D253,C253)</f>
        <v>11900000</v>
      </c>
      <c r="F253" s="11">
        <v>30</v>
      </c>
      <c r="G253" s="11" t="s">
        <v>1222</v>
      </c>
      <c r="H253" s="59">
        <f t="shared" si="14"/>
        <v>600000</v>
      </c>
      <c r="I253" s="9">
        <v>30</v>
      </c>
      <c r="J253" s="4">
        <v>30</v>
      </c>
      <c r="K253" s="4" t="s">
        <v>1222</v>
      </c>
      <c r="L253" s="4" t="s">
        <v>1212</v>
      </c>
      <c r="O253"/>
      <c r="P253"/>
      <c r="Q253"/>
    </row>
    <row r="254" spans="1:17" ht="12.75">
      <c r="A254" s="1"/>
      <c r="B254" s="1" t="s">
        <v>387</v>
      </c>
      <c r="C254" s="6">
        <v>26000</v>
      </c>
      <c r="D254" s="6">
        <v>460</v>
      </c>
      <c r="E254" s="6">
        <f t="shared" si="15"/>
        <v>11960000</v>
      </c>
      <c r="F254" s="11">
        <v>18</v>
      </c>
      <c r="G254" s="11"/>
      <c r="H254" s="59">
        <f t="shared" si="14"/>
        <v>468000</v>
      </c>
      <c r="I254" s="9">
        <v>18</v>
      </c>
      <c r="J254" s="4">
        <v>18</v>
      </c>
      <c r="K254" s="4">
        <v>1912</v>
      </c>
      <c r="L254" s="4" t="s">
        <v>1212</v>
      </c>
      <c r="O254"/>
      <c r="P254"/>
      <c r="Q254"/>
    </row>
    <row r="255" spans="1:17" ht="12.75">
      <c r="A255" s="1"/>
      <c r="B255" t="s">
        <v>1471</v>
      </c>
      <c r="C255" s="13">
        <v>10000</v>
      </c>
      <c r="D255" s="13">
        <v>1200</v>
      </c>
      <c r="E255" s="6">
        <f t="shared" si="15"/>
        <v>12000000</v>
      </c>
      <c r="F255" s="7">
        <v>72.91</v>
      </c>
      <c r="G255" s="7"/>
      <c r="H255" s="59">
        <f aca="true" t="shared" si="16" ref="H255:H286">PRODUCT(C255,F255)</f>
        <v>729100</v>
      </c>
      <c r="I255" s="24">
        <v>62.5</v>
      </c>
      <c r="J255" s="24">
        <v>62.5</v>
      </c>
      <c r="K255" s="24"/>
      <c r="L255" t="s">
        <v>1212</v>
      </c>
      <c r="O255"/>
      <c r="P255"/>
      <c r="Q255"/>
    </row>
    <row r="256" spans="1:17" ht="12.75">
      <c r="A256" s="1"/>
      <c r="B256" t="s">
        <v>400</v>
      </c>
      <c r="C256" s="6">
        <v>20000</v>
      </c>
      <c r="D256" s="6">
        <v>600</v>
      </c>
      <c r="E256" s="6">
        <f t="shared" si="15"/>
        <v>12000000</v>
      </c>
      <c r="F256" s="7">
        <f>25+12.5</f>
        <v>37.5</v>
      </c>
      <c r="G256" s="7"/>
      <c r="H256" s="59">
        <f t="shared" si="16"/>
        <v>750000</v>
      </c>
      <c r="I256" s="9">
        <v>25</v>
      </c>
      <c r="J256" s="4">
        <v>37.5</v>
      </c>
      <c r="K256" s="4" t="s">
        <v>1222</v>
      </c>
      <c r="L256" s="4" t="s">
        <v>1212</v>
      </c>
      <c r="O256"/>
      <c r="P256"/>
      <c r="Q256"/>
    </row>
    <row r="257" spans="1:17" ht="12.75">
      <c r="A257" s="1"/>
      <c r="B257" s="1" t="s">
        <v>277</v>
      </c>
      <c r="C257" s="6">
        <v>20000</v>
      </c>
      <c r="D257" s="6">
        <v>600</v>
      </c>
      <c r="E257" s="6">
        <f t="shared" si="15"/>
        <v>12000000</v>
      </c>
      <c r="F257" s="11">
        <v>4.76</v>
      </c>
      <c r="G257" s="11"/>
      <c r="H257" s="59">
        <f t="shared" si="16"/>
        <v>95200</v>
      </c>
      <c r="I257" s="9">
        <v>2.5</v>
      </c>
      <c r="J257" s="9">
        <v>2.5</v>
      </c>
      <c r="K257" s="4" t="s">
        <v>1222</v>
      </c>
      <c r="L257" s="4" t="s">
        <v>1212</v>
      </c>
      <c r="O257"/>
      <c r="P257"/>
      <c r="Q257"/>
    </row>
    <row r="258" spans="1:17" ht="12.75">
      <c r="A258" s="1"/>
      <c r="B258" t="s">
        <v>476</v>
      </c>
      <c r="C258" s="6">
        <v>67200</v>
      </c>
      <c r="D258" s="6">
        <v>179</v>
      </c>
      <c r="E258" s="6">
        <f t="shared" si="15"/>
        <v>12028800</v>
      </c>
      <c r="F258">
        <v>9</v>
      </c>
      <c r="G258"/>
      <c r="H258" s="59">
        <f t="shared" si="16"/>
        <v>604800</v>
      </c>
      <c r="I258" s="6">
        <v>8</v>
      </c>
      <c r="J258" s="9">
        <v>8</v>
      </c>
      <c r="K258" s="4">
        <v>1912</v>
      </c>
      <c r="L258" s="4" t="s">
        <v>1216</v>
      </c>
      <c r="O258"/>
      <c r="P258"/>
      <c r="Q258"/>
    </row>
    <row r="259" spans="1:17" ht="12.75">
      <c r="A259" s="1"/>
      <c r="B259" s="1" t="s">
        <v>82</v>
      </c>
      <c r="C259" s="6">
        <v>20000</v>
      </c>
      <c r="D259" s="6">
        <v>608</v>
      </c>
      <c r="E259" s="6">
        <f t="shared" si="15"/>
        <v>12160000</v>
      </c>
      <c r="F259" s="11">
        <v>32</v>
      </c>
      <c r="G259" s="11" t="s">
        <v>1222</v>
      </c>
      <c r="H259" s="59">
        <f t="shared" si="16"/>
        <v>640000</v>
      </c>
      <c r="I259" s="9">
        <v>21.5</v>
      </c>
      <c r="J259" s="4">
        <v>32</v>
      </c>
      <c r="K259" s="4" t="s">
        <v>1222</v>
      </c>
      <c r="L259" s="4" t="s">
        <v>1212</v>
      </c>
      <c r="O259"/>
      <c r="P259"/>
      <c r="Q259"/>
    </row>
    <row r="260" spans="1:17" ht="12.75">
      <c r="A260" s="1"/>
      <c r="B260" t="s">
        <v>112</v>
      </c>
      <c r="C260" s="6">
        <v>80000</v>
      </c>
      <c r="D260" s="6">
        <v>153.75</v>
      </c>
      <c r="E260" s="6">
        <f t="shared" si="15"/>
        <v>12300000</v>
      </c>
      <c r="F260" s="7">
        <v>7</v>
      </c>
      <c r="G260" s="7" t="s">
        <v>1222</v>
      </c>
      <c r="H260" s="59">
        <f t="shared" si="16"/>
        <v>560000</v>
      </c>
      <c r="I260" s="9">
        <v>7</v>
      </c>
      <c r="J260" s="4">
        <v>7</v>
      </c>
      <c r="K260" s="4" t="s">
        <v>1222</v>
      </c>
      <c r="L260" s="4" t="s">
        <v>1212</v>
      </c>
      <c r="O260"/>
      <c r="P260"/>
      <c r="Q260"/>
    </row>
    <row r="261" spans="1:17" ht="12.75">
      <c r="A261" s="1"/>
      <c r="B261" s="1" t="s">
        <v>179</v>
      </c>
      <c r="C261" s="6">
        <v>7730</v>
      </c>
      <c r="D261" s="6">
        <v>1605</v>
      </c>
      <c r="E261" s="6">
        <f t="shared" si="15"/>
        <v>12406650</v>
      </c>
      <c r="F261" s="11">
        <v>65</v>
      </c>
      <c r="G261" s="11" t="s">
        <v>1222</v>
      </c>
      <c r="H261" s="59">
        <f t="shared" si="16"/>
        <v>502450</v>
      </c>
      <c r="I261" s="9">
        <v>65</v>
      </c>
      <c r="J261" s="4">
        <v>55</v>
      </c>
      <c r="K261" s="4" t="s">
        <v>1214</v>
      </c>
      <c r="L261" s="4" t="s">
        <v>1212</v>
      </c>
      <c r="O261"/>
      <c r="P261"/>
      <c r="Q261"/>
    </row>
    <row r="262" spans="1:17" ht="12.75">
      <c r="A262" s="1"/>
      <c r="B262" t="s">
        <v>227</v>
      </c>
      <c r="C262" s="6">
        <v>24000</v>
      </c>
      <c r="D262" s="6">
        <v>525</v>
      </c>
      <c r="E262" s="6">
        <f t="shared" si="15"/>
        <v>12600000</v>
      </c>
      <c r="F262" s="7">
        <v>25</v>
      </c>
      <c r="G262" s="7"/>
      <c r="H262" s="59">
        <f t="shared" si="16"/>
        <v>600000</v>
      </c>
      <c r="I262" s="9">
        <v>22.5</v>
      </c>
      <c r="J262" s="4">
        <v>22.5</v>
      </c>
      <c r="K262" s="4">
        <v>1912</v>
      </c>
      <c r="L262" s="4" t="s">
        <v>1212</v>
      </c>
      <c r="O262"/>
      <c r="P262"/>
      <c r="Q262"/>
    </row>
    <row r="263" spans="1:17" ht="12.75">
      <c r="A263" s="1"/>
      <c r="B263" t="s">
        <v>1238</v>
      </c>
      <c r="C263" s="6">
        <v>25000</v>
      </c>
      <c r="D263" s="8">
        <v>510</v>
      </c>
      <c r="E263" s="6">
        <f t="shared" si="15"/>
        <v>12750000</v>
      </c>
      <c r="F263" s="7">
        <v>12.5</v>
      </c>
      <c r="G263" s="7"/>
      <c r="H263" s="59">
        <f t="shared" si="16"/>
        <v>312500</v>
      </c>
      <c r="I263" s="9">
        <v>12.5</v>
      </c>
      <c r="J263" s="4">
        <v>12.5</v>
      </c>
      <c r="K263" s="4">
        <v>1912</v>
      </c>
      <c r="L263" s="4" t="s">
        <v>1212</v>
      </c>
      <c r="O263"/>
      <c r="P263"/>
      <c r="Q263"/>
    </row>
    <row r="264" spans="1:17" ht="12.75">
      <c r="A264" s="1"/>
      <c r="B264" s="1" t="s">
        <v>53</v>
      </c>
      <c r="C264" s="6">
        <v>25000</v>
      </c>
      <c r="D264" s="6">
        <v>510</v>
      </c>
      <c r="E264" s="6">
        <f t="shared" si="15"/>
        <v>12750000</v>
      </c>
      <c r="F264" s="11">
        <v>26</v>
      </c>
      <c r="G264" s="11"/>
      <c r="H264" s="59">
        <f t="shared" si="16"/>
        <v>650000</v>
      </c>
      <c r="I264" s="9">
        <v>5</v>
      </c>
      <c r="J264" s="4">
        <v>24</v>
      </c>
      <c r="K264" s="4">
        <v>1912</v>
      </c>
      <c r="L264" s="4" t="s">
        <v>1212</v>
      </c>
      <c r="O264"/>
      <c r="P264"/>
      <c r="Q264"/>
    </row>
    <row r="265" spans="1:17" ht="12.75">
      <c r="A265" s="1"/>
      <c r="B265" t="s">
        <v>190</v>
      </c>
      <c r="C265" s="6">
        <v>50000</v>
      </c>
      <c r="D265" s="6">
        <v>258</v>
      </c>
      <c r="E265" s="6">
        <f t="shared" si="15"/>
        <v>12900000</v>
      </c>
      <c r="F265" s="7">
        <v>15</v>
      </c>
      <c r="G265" s="7" t="s">
        <v>1222</v>
      </c>
      <c r="H265" s="59">
        <f t="shared" si="16"/>
        <v>750000</v>
      </c>
      <c r="I265" s="9">
        <v>15</v>
      </c>
      <c r="J265" s="4">
        <v>15</v>
      </c>
      <c r="K265" s="4" t="s">
        <v>1214</v>
      </c>
      <c r="L265" s="4" t="s">
        <v>1212</v>
      </c>
      <c r="O265"/>
      <c r="P265"/>
      <c r="Q265"/>
    </row>
    <row r="266" spans="1:17" ht="12.75">
      <c r="A266" s="1"/>
      <c r="B266" t="s">
        <v>199</v>
      </c>
      <c r="C266" s="6">
        <v>54000</v>
      </c>
      <c r="D266" s="6">
        <v>244</v>
      </c>
      <c r="E266" s="6">
        <f t="shared" si="15"/>
        <v>13176000</v>
      </c>
      <c r="F266" s="7">
        <v>12.5</v>
      </c>
      <c r="G266" s="7"/>
      <c r="H266" s="59">
        <f t="shared" si="16"/>
        <v>675000</v>
      </c>
      <c r="I266" s="9">
        <v>15</v>
      </c>
      <c r="J266" s="4">
        <v>15</v>
      </c>
      <c r="K266" s="4">
        <v>1912</v>
      </c>
      <c r="L266" s="4" t="s">
        <v>1208</v>
      </c>
      <c r="O266" s="3"/>
      <c r="P266" s="3"/>
      <c r="Q266" s="3"/>
    </row>
    <row r="267" spans="1:17" ht="12.75">
      <c r="A267" s="1"/>
      <c r="B267" t="s">
        <v>183</v>
      </c>
      <c r="C267" s="6">
        <v>22000</v>
      </c>
      <c r="D267" s="6">
        <v>600</v>
      </c>
      <c r="E267" s="6">
        <f t="shared" si="15"/>
        <v>13200000</v>
      </c>
      <c r="F267" s="7">
        <v>27.64</v>
      </c>
      <c r="G267" s="7"/>
      <c r="H267" s="59">
        <f t="shared" si="16"/>
        <v>608080</v>
      </c>
      <c r="I267" s="9">
        <v>27.64</v>
      </c>
      <c r="J267" s="4">
        <v>27.64</v>
      </c>
      <c r="K267" s="4" t="s">
        <v>1222</v>
      </c>
      <c r="L267" s="4" t="s">
        <v>1216</v>
      </c>
      <c r="O267"/>
      <c r="P267"/>
      <c r="Q267"/>
    </row>
    <row r="268" spans="1:17" ht="12.75">
      <c r="A268" s="1"/>
      <c r="B268" s="1" t="s">
        <v>309</v>
      </c>
      <c r="C268" s="6">
        <v>100000</v>
      </c>
      <c r="D268" s="6">
        <v>133</v>
      </c>
      <c r="E268" s="6">
        <f t="shared" si="15"/>
        <v>13300000</v>
      </c>
      <c r="F268" s="11">
        <v>8</v>
      </c>
      <c r="G268" s="11"/>
      <c r="H268" s="59">
        <f t="shared" si="16"/>
        <v>800000</v>
      </c>
      <c r="I268" s="9">
        <v>8</v>
      </c>
      <c r="J268" s="4">
        <v>8</v>
      </c>
      <c r="K268" s="4" t="s">
        <v>1222</v>
      </c>
      <c r="L268" s="4" t="s">
        <v>1208</v>
      </c>
      <c r="O268"/>
      <c r="P268"/>
      <c r="Q268"/>
    </row>
    <row r="269" spans="1:17" ht="12.75">
      <c r="A269" s="1"/>
      <c r="B269" t="s">
        <v>124</v>
      </c>
      <c r="C269" s="6">
        <v>20000</v>
      </c>
      <c r="D269" s="6">
        <v>669</v>
      </c>
      <c r="E269" s="6">
        <f t="shared" si="15"/>
        <v>13380000</v>
      </c>
      <c r="F269" s="7">
        <v>37.5</v>
      </c>
      <c r="G269" s="7" t="s">
        <v>1284</v>
      </c>
      <c r="H269" s="59">
        <f t="shared" si="16"/>
        <v>750000</v>
      </c>
      <c r="J269" s="36">
        <v>0.075</v>
      </c>
      <c r="K269" s="4" t="s">
        <v>1222</v>
      </c>
      <c r="L269" s="4" t="s">
        <v>1212</v>
      </c>
      <c r="O269"/>
      <c r="P269"/>
      <c r="Q269"/>
    </row>
    <row r="270" spans="1:17" ht="12.75">
      <c r="A270" s="1"/>
      <c r="B270" s="1" t="s">
        <v>345</v>
      </c>
      <c r="C270" s="6">
        <v>150000</v>
      </c>
      <c r="D270" s="6">
        <v>90</v>
      </c>
      <c r="E270" s="6">
        <f t="shared" si="15"/>
        <v>13500000</v>
      </c>
      <c r="F270" s="11">
        <v>7</v>
      </c>
      <c r="G270" s="11"/>
      <c r="H270" s="59">
        <f t="shared" si="16"/>
        <v>1050000</v>
      </c>
      <c r="I270" s="9">
        <v>3.5</v>
      </c>
      <c r="J270" s="4">
        <v>7</v>
      </c>
      <c r="K270" s="4">
        <v>1912</v>
      </c>
      <c r="L270" s="4" t="s">
        <v>1208</v>
      </c>
      <c r="O270"/>
      <c r="P270"/>
      <c r="Q270"/>
    </row>
    <row r="271" spans="1:17" ht="12.75">
      <c r="A271" s="1"/>
      <c r="B271" t="s">
        <v>167</v>
      </c>
      <c r="C271" s="6">
        <v>12000</v>
      </c>
      <c r="D271" s="6">
        <v>1130</v>
      </c>
      <c r="E271" s="6">
        <f t="shared" si="15"/>
        <v>13560000</v>
      </c>
      <c r="F271" s="7">
        <v>55</v>
      </c>
      <c r="G271" s="7"/>
      <c r="H271" s="59">
        <f t="shared" si="16"/>
        <v>660000</v>
      </c>
      <c r="I271" s="9">
        <v>55</v>
      </c>
      <c r="J271" s="4">
        <v>55</v>
      </c>
      <c r="K271" s="4">
        <v>1912</v>
      </c>
      <c r="L271" s="4" t="s">
        <v>1212</v>
      </c>
      <c r="O271"/>
      <c r="P271"/>
      <c r="Q271"/>
    </row>
    <row r="272" spans="1:17" ht="12.75">
      <c r="A272" s="1"/>
      <c r="B272" t="s">
        <v>1435</v>
      </c>
      <c r="C272" s="13">
        <v>8000</v>
      </c>
      <c r="D272" s="13">
        <v>1700</v>
      </c>
      <c r="E272" s="6">
        <f t="shared" si="15"/>
        <v>13600000</v>
      </c>
      <c r="F272" s="7">
        <v>72.916</v>
      </c>
      <c r="G272" s="7"/>
      <c r="H272" s="59">
        <f t="shared" si="16"/>
        <v>583328</v>
      </c>
      <c r="I272" s="24">
        <v>62.5</v>
      </c>
      <c r="J272" s="24">
        <v>62.5</v>
      </c>
      <c r="K272" s="24"/>
      <c r="L272" t="s">
        <v>1212</v>
      </c>
      <c r="O272"/>
      <c r="P272"/>
      <c r="Q272"/>
    </row>
    <row r="273" spans="1:17" ht="12.75">
      <c r="A273" s="1"/>
      <c r="B273" s="1" t="s">
        <v>252</v>
      </c>
      <c r="C273" s="6">
        <v>16000</v>
      </c>
      <c r="D273" s="6">
        <v>858</v>
      </c>
      <c r="E273" s="6">
        <f t="shared" si="15"/>
        <v>13728000</v>
      </c>
      <c r="F273" s="11">
        <v>50</v>
      </c>
      <c r="G273" s="11"/>
      <c r="H273" s="59">
        <f t="shared" si="16"/>
        <v>800000</v>
      </c>
      <c r="I273" s="9">
        <v>50</v>
      </c>
      <c r="J273" s="4">
        <v>50</v>
      </c>
      <c r="K273" s="4">
        <v>1912</v>
      </c>
      <c r="L273" s="4" t="s">
        <v>1212</v>
      </c>
      <c r="O273"/>
      <c r="P273"/>
      <c r="Q273"/>
    </row>
    <row r="274" spans="1:17" ht="12.75">
      <c r="A274" s="1"/>
      <c r="B274" t="s">
        <v>13</v>
      </c>
      <c r="C274" s="6">
        <v>26600</v>
      </c>
      <c r="D274" s="6">
        <v>518</v>
      </c>
      <c r="E274" s="6">
        <f t="shared" si="15"/>
        <v>13778800</v>
      </c>
      <c r="F274" s="7">
        <v>27.5</v>
      </c>
      <c r="G274" s="7"/>
      <c r="H274" s="59">
        <f t="shared" si="16"/>
        <v>731500</v>
      </c>
      <c r="I274" s="9">
        <v>27.5</v>
      </c>
      <c r="J274" s="4">
        <v>27.5</v>
      </c>
      <c r="K274" s="4">
        <v>1912</v>
      </c>
      <c r="L274" s="4" t="s">
        <v>1212</v>
      </c>
      <c r="O274"/>
      <c r="P274"/>
      <c r="Q274"/>
    </row>
    <row r="275" spans="1:17" ht="12.75">
      <c r="A275" s="1"/>
      <c r="B275" t="s">
        <v>254</v>
      </c>
      <c r="C275" s="6">
        <v>16000</v>
      </c>
      <c r="D275" s="6">
        <v>863</v>
      </c>
      <c r="E275" s="6">
        <f t="shared" si="15"/>
        <v>13808000</v>
      </c>
      <c r="F275" s="7">
        <v>50</v>
      </c>
      <c r="G275" s="7" t="s">
        <v>1222</v>
      </c>
      <c r="H275" s="59">
        <f t="shared" si="16"/>
        <v>800000</v>
      </c>
      <c r="I275" s="9">
        <v>42.5</v>
      </c>
      <c r="J275" s="4">
        <v>50</v>
      </c>
      <c r="K275" s="4" t="s">
        <v>1222</v>
      </c>
      <c r="L275" s="4" t="s">
        <v>1212</v>
      </c>
      <c r="O275"/>
      <c r="P275"/>
      <c r="Q275"/>
    </row>
    <row r="276" spans="1:17" ht="12.75">
      <c r="A276" s="1"/>
      <c r="B276" s="1" t="s">
        <v>213</v>
      </c>
      <c r="C276" s="6">
        <v>32600</v>
      </c>
      <c r="D276" s="6">
        <v>425</v>
      </c>
      <c r="E276" s="6">
        <f t="shared" si="15"/>
        <v>13855000</v>
      </c>
      <c r="F276" s="11">
        <v>25</v>
      </c>
      <c r="G276" s="11"/>
      <c r="H276" s="59">
        <f t="shared" si="16"/>
        <v>815000</v>
      </c>
      <c r="I276" s="9">
        <v>25</v>
      </c>
      <c r="J276" s="4">
        <v>25</v>
      </c>
      <c r="K276" s="4">
        <v>1912</v>
      </c>
      <c r="L276" s="4" t="s">
        <v>1212</v>
      </c>
      <c r="O276"/>
      <c r="P276"/>
      <c r="Q276"/>
    </row>
    <row r="277" spans="1:17" ht="12.75">
      <c r="A277" s="1"/>
      <c r="B277" s="1" t="s">
        <v>312</v>
      </c>
      <c r="C277" s="6">
        <v>5200</v>
      </c>
      <c r="D277" s="6">
        <v>2675</v>
      </c>
      <c r="E277" s="6">
        <f t="shared" si="15"/>
        <v>13910000</v>
      </c>
      <c r="F277" s="11">
        <v>115</v>
      </c>
      <c r="G277" s="11" t="s">
        <v>1284</v>
      </c>
      <c r="H277" s="59">
        <f t="shared" si="16"/>
        <v>598000</v>
      </c>
      <c r="I277" s="9">
        <v>30</v>
      </c>
      <c r="J277" s="4">
        <v>100</v>
      </c>
      <c r="K277" s="4" t="s">
        <v>1222</v>
      </c>
      <c r="L277" s="4" t="s">
        <v>1216</v>
      </c>
      <c r="O277"/>
      <c r="P277"/>
      <c r="Q277"/>
    </row>
    <row r="278" spans="1:17" ht="12.75">
      <c r="A278" s="1"/>
      <c r="B278" s="7" t="s">
        <v>1441</v>
      </c>
      <c r="C278" s="13">
        <v>32500</v>
      </c>
      <c r="D278" s="13">
        <v>428</v>
      </c>
      <c r="E278" s="6">
        <f t="shared" si="15"/>
        <v>13910000</v>
      </c>
      <c r="F278" s="7" t="s">
        <v>1211</v>
      </c>
      <c r="G278" s="7"/>
      <c r="H278" s="59">
        <f t="shared" si="16"/>
        <v>32500</v>
      </c>
      <c r="I278" s="25" t="s">
        <v>1442</v>
      </c>
      <c r="J278" s="25" t="s">
        <v>1442</v>
      </c>
      <c r="K278" s="25"/>
      <c r="L278" t="s">
        <v>1212</v>
      </c>
      <c r="O278" s="3"/>
      <c r="P278" s="3"/>
      <c r="Q278" s="3"/>
    </row>
    <row r="279" spans="1:17" ht="12.75">
      <c r="A279" s="1"/>
      <c r="B279" t="s">
        <v>109</v>
      </c>
      <c r="C279" s="6">
        <v>40000</v>
      </c>
      <c r="D279" s="6">
        <v>350.5</v>
      </c>
      <c r="E279" s="6">
        <f t="shared" si="15"/>
        <v>14020000</v>
      </c>
      <c r="F279" s="7">
        <v>15</v>
      </c>
      <c r="G279" s="7"/>
      <c r="H279" s="59">
        <f t="shared" si="16"/>
        <v>600000</v>
      </c>
      <c r="I279" s="9">
        <v>13.75</v>
      </c>
      <c r="J279" s="14">
        <v>13.75</v>
      </c>
      <c r="K279" s="4">
        <v>1912</v>
      </c>
      <c r="L279" s="4" t="s">
        <v>1212</v>
      </c>
      <c r="O279"/>
      <c r="P279"/>
      <c r="Q279"/>
    </row>
    <row r="280" spans="1:17" ht="12.75">
      <c r="A280" s="1"/>
      <c r="B280" s="1" t="s">
        <v>101</v>
      </c>
      <c r="C280" s="6">
        <v>20000</v>
      </c>
      <c r="D280" s="6">
        <v>705</v>
      </c>
      <c r="E280" s="6">
        <f t="shared" si="15"/>
        <v>14100000</v>
      </c>
      <c r="F280" s="11">
        <v>120</v>
      </c>
      <c r="G280" s="11"/>
      <c r="H280" s="59">
        <f t="shared" si="16"/>
        <v>2400000</v>
      </c>
      <c r="I280" s="9">
        <v>30</v>
      </c>
      <c r="J280" s="4">
        <v>100</v>
      </c>
      <c r="K280" s="4">
        <v>1912</v>
      </c>
      <c r="L280" s="4" t="s">
        <v>1212</v>
      </c>
      <c r="O280"/>
      <c r="P280"/>
      <c r="Q280"/>
    </row>
    <row r="281" spans="1:17" ht="12.75">
      <c r="A281" s="1"/>
      <c r="B281" t="s">
        <v>110</v>
      </c>
      <c r="C281" s="6">
        <v>28000</v>
      </c>
      <c r="D281" s="6">
        <v>512</v>
      </c>
      <c r="E281" s="6">
        <f t="shared" si="15"/>
        <v>14336000</v>
      </c>
      <c r="F281" s="7" t="s">
        <v>1211</v>
      </c>
      <c r="G281" s="7"/>
      <c r="H281" s="59">
        <f t="shared" si="16"/>
        <v>28000</v>
      </c>
      <c r="I281" s="9" t="s">
        <v>1211</v>
      </c>
      <c r="J281" s="4" t="s">
        <v>98</v>
      </c>
      <c r="L281" s="4" t="s">
        <v>1212</v>
      </c>
      <c r="O281"/>
      <c r="P281"/>
      <c r="Q281"/>
    </row>
    <row r="282" spans="1:17" ht="12.75">
      <c r="A282" s="1"/>
      <c r="B282" s="1" t="s">
        <v>275</v>
      </c>
      <c r="C282" s="6">
        <v>120000</v>
      </c>
      <c r="D282" s="6">
        <v>120</v>
      </c>
      <c r="E282" s="6">
        <f t="shared" si="15"/>
        <v>14400000</v>
      </c>
      <c r="F282" s="11">
        <v>0</v>
      </c>
      <c r="G282" s="11"/>
      <c r="H282" s="59">
        <f t="shared" si="16"/>
        <v>0</v>
      </c>
      <c r="I282" s="9">
        <v>12.5</v>
      </c>
      <c r="J282" s="9">
        <v>12.5</v>
      </c>
      <c r="K282" s="4">
        <v>1906</v>
      </c>
      <c r="L282" s="4" t="s">
        <v>1208</v>
      </c>
      <c r="O282"/>
      <c r="P282"/>
      <c r="Q282"/>
    </row>
    <row r="283" spans="1:17" ht="12.75">
      <c r="A283" s="1"/>
      <c r="B283" t="s">
        <v>423</v>
      </c>
      <c r="C283" s="6">
        <v>24000</v>
      </c>
      <c r="D283" s="6">
        <v>610.5</v>
      </c>
      <c r="E283" s="6">
        <f t="shared" si="15"/>
        <v>14652000</v>
      </c>
      <c r="F283" s="7">
        <v>33</v>
      </c>
      <c r="G283" s="7"/>
      <c r="H283" s="59">
        <f t="shared" si="16"/>
        <v>792000</v>
      </c>
      <c r="I283" s="9">
        <v>10</v>
      </c>
      <c r="J283" s="4">
        <v>32</v>
      </c>
      <c r="K283" s="4">
        <v>1912</v>
      </c>
      <c r="L283" s="4" t="s">
        <v>1212</v>
      </c>
      <c r="O283"/>
      <c r="P283"/>
      <c r="Q283"/>
    </row>
    <row r="284" spans="1:17" ht="12.75">
      <c r="A284" s="1"/>
      <c r="B284" s="1" t="s">
        <v>47</v>
      </c>
      <c r="C284" s="6">
        <v>10000</v>
      </c>
      <c r="D284" s="6">
        <v>1485</v>
      </c>
      <c r="E284" s="6">
        <f t="shared" si="15"/>
        <v>14850000</v>
      </c>
      <c r="F284" s="11">
        <v>75</v>
      </c>
      <c r="G284" s="11"/>
      <c r="H284" s="59">
        <f t="shared" si="16"/>
        <v>750000</v>
      </c>
      <c r="I284" s="9">
        <v>75</v>
      </c>
      <c r="J284" s="4">
        <v>75</v>
      </c>
      <c r="K284" s="4">
        <v>1912</v>
      </c>
      <c r="L284" s="4" t="s">
        <v>1212</v>
      </c>
      <c r="O284"/>
      <c r="P284"/>
      <c r="Q284"/>
    </row>
    <row r="285" spans="1:17" ht="12.75">
      <c r="A285" s="1"/>
      <c r="B285" t="s">
        <v>217</v>
      </c>
      <c r="C285" s="6">
        <v>50000</v>
      </c>
      <c r="D285" s="6">
        <v>300</v>
      </c>
      <c r="E285" s="6">
        <f t="shared" si="15"/>
        <v>15000000</v>
      </c>
      <c r="F285" s="7">
        <v>0</v>
      </c>
      <c r="G285" s="7"/>
      <c r="H285" s="59">
        <f t="shared" si="16"/>
        <v>0</v>
      </c>
      <c r="I285" s="9">
        <v>10</v>
      </c>
      <c r="J285" s="4">
        <v>10</v>
      </c>
      <c r="K285" s="4" t="s">
        <v>218</v>
      </c>
      <c r="L285" s="4" t="s">
        <v>1208</v>
      </c>
      <c r="M285" s="10" t="s">
        <v>1487</v>
      </c>
      <c r="O285"/>
      <c r="P285"/>
      <c r="Q285"/>
    </row>
    <row r="286" spans="1:17" ht="12.75">
      <c r="A286" s="1"/>
      <c r="B286" t="s">
        <v>90</v>
      </c>
      <c r="C286" s="15">
        <v>30000</v>
      </c>
      <c r="D286" s="6">
        <v>506.5</v>
      </c>
      <c r="E286" s="6">
        <f t="shared" si="15"/>
        <v>15195000</v>
      </c>
      <c r="F286" s="7">
        <v>25</v>
      </c>
      <c r="G286" s="7"/>
      <c r="H286" s="59">
        <f t="shared" si="16"/>
        <v>750000</v>
      </c>
      <c r="I286" s="9">
        <v>20</v>
      </c>
      <c r="J286" s="4">
        <v>20</v>
      </c>
      <c r="K286" s="4" t="s">
        <v>1214</v>
      </c>
      <c r="L286" s="4" t="s">
        <v>1212</v>
      </c>
      <c r="O286"/>
      <c r="P286"/>
      <c r="Q286"/>
    </row>
    <row r="287" spans="1:17" ht="12.75">
      <c r="A287" s="1"/>
      <c r="B287" s="1" t="s">
        <v>1218</v>
      </c>
      <c r="C287" s="6">
        <v>32000</v>
      </c>
      <c r="D287" s="8">
        <v>475</v>
      </c>
      <c r="E287" s="6">
        <f t="shared" si="15"/>
        <v>15200000</v>
      </c>
      <c r="F287" s="11">
        <v>30</v>
      </c>
      <c r="G287" s="11"/>
      <c r="H287" s="59">
        <f aca="true" t="shared" si="17" ref="H287:H318">PRODUCT(C287,F287)</f>
        <v>960000</v>
      </c>
      <c r="I287" s="9">
        <v>12.5</v>
      </c>
      <c r="J287" s="4">
        <v>30</v>
      </c>
      <c r="K287" s="4">
        <v>1912</v>
      </c>
      <c r="L287" s="4" t="s">
        <v>1212</v>
      </c>
      <c r="O287"/>
      <c r="P287"/>
      <c r="Q287"/>
    </row>
    <row r="288" spans="1:17" ht="12.75">
      <c r="A288" s="1"/>
      <c r="B288" s="1" t="s">
        <v>336</v>
      </c>
      <c r="C288" s="6">
        <v>21000</v>
      </c>
      <c r="D288" s="6">
        <v>725</v>
      </c>
      <c r="E288" s="6">
        <f t="shared" si="15"/>
        <v>15225000</v>
      </c>
      <c r="F288" s="11">
        <v>40</v>
      </c>
      <c r="G288" s="11"/>
      <c r="H288" s="59">
        <f t="shared" si="17"/>
        <v>840000</v>
      </c>
      <c r="I288" s="9">
        <v>40</v>
      </c>
      <c r="J288" s="14">
        <v>40</v>
      </c>
      <c r="K288" s="4" t="s">
        <v>1222</v>
      </c>
      <c r="L288" s="4" t="s">
        <v>1212</v>
      </c>
      <c r="O288"/>
      <c r="P288"/>
      <c r="Q288"/>
    </row>
    <row r="289" spans="1:17" ht="12.75">
      <c r="A289" s="1"/>
      <c r="B289" t="s">
        <v>1439</v>
      </c>
      <c r="C289" s="13">
        <v>4000</v>
      </c>
      <c r="D289" s="13">
        <v>3900</v>
      </c>
      <c r="E289" s="6">
        <f t="shared" si="15"/>
        <v>15600000</v>
      </c>
      <c r="F289" s="7">
        <v>230</v>
      </c>
      <c r="G289" s="7"/>
      <c r="H289" s="59">
        <f t="shared" si="17"/>
        <v>920000</v>
      </c>
      <c r="I289" s="24">
        <v>170</v>
      </c>
      <c r="J289" s="24">
        <v>220</v>
      </c>
      <c r="K289" s="24"/>
      <c r="L289" t="s">
        <v>1212</v>
      </c>
      <c r="O289"/>
      <c r="P289"/>
      <c r="Q289"/>
    </row>
    <row r="290" spans="1:17" ht="12.75">
      <c r="A290" s="1"/>
      <c r="B290" s="1" t="s">
        <v>267</v>
      </c>
      <c r="C290" s="6">
        <v>25000</v>
      </c>
      <c r="D290" s="6">
        <v>624</v>
      </c>
      <c r="E290" s="6">
        <f t="shared" si="15"/>
        <v>15600000</v>
      </c>
      <c r="F290" s="11">
        <v>35</v>
      </c>
      <c r="G290" s="11" t="s">
        <v>1222</v>
      </c>
      <c r="H290" s="59">
        <f t="shared" si="17"/>
        <v>875000</v>
      </c>
      <c r="I290" s="9">
        <v>35</v>
      </c>
      <c r="J290" s="4">
        <v>35</v>
      </c>
      <c r="K290" s="4" t="s">
        <v>1222</v>
      </c>
      <c r="L290" s="4" t="s">
        <v>1212</v>
      </c>
      <c r="O290"/>
      <c r="P290"/>
      <c r="Q290"/>
    </row>
    <row r="291" spans="1:17" ht="12.75">
      <c r="A291" s="1"/>
      <c r="B291" t="s">
        <v>140</v>
      </c>
      <c r="C291" s="6">
        <v>19725</v>
      </c>
      <c r="D291" s="6">
        <v>800</v>
      </c>
      <c r="E291" s="6">
        <f t="shared" si="15"/>
        <v>15780000</v>
      </c>
      <c r="F291" s="7">
        <v>37</v>
      </c>
      <c r="G291" s="7" t="s">
        <v>1222</v>
      </c>
      <c r="H291" s="59">
        <f t="shared" si="17"/>
        <v>729825</v>
      </c>
      <c r="I291" s="9">
        <v>32</v>
      </c>
      <c r="J291" s="4">
        <v>37</v>
      </c>
      <c r="K291" s="4" t="s">
        <v>1222</v>
      </c>
      <c r="L291" s="4" t="s">
        <v>1212</v>
      </c>
      <c r="O291"/>
      <c r="P291"/>
      <c r="Q291"/>
    </row>
    <row r="292" spans="1:17" ht="12.75">
      <c r="A292" s="1"/>
      <c r="B292" t="s">
        <v>1274</v>
      </c>
      <c r="C292" s="6">
        <v>29600</v>
      </c>
      <c r="D292" s="6">
        <v>535</v>
      </c>
      <c r="E292" s="6">
        <f t="shared" si="15"/>
        <v>15836000</v>
      </c>
      <c r="F292" s="7">
        <v>18.5</v>
      </c>
      <c r="G292" s="7"/>
      <c r="H292" s="59">
        <f t="shared" si="17"/>
        <v>547600</v>
      </c>
      <c r="I292" s="6">
        <v>9.25</v>
      </c>
      <c r="J292" s="9">
        <v>18.5</v>
      </c>
      <c r="K292" s="4">
        <v>1912</v>
      </c>
      <c r="L292" s="4" t="s">
        <v>1212</v>
      </c>
      <c r="O292"/>
      <c r="P292"/>
      <c r="Q292"/>
    </row>
    <row r="293" spans="1:17" ht="12.75">
      <c r="A293" s="1"/>
      <c r="B293" t="s">
        <v>195</v>
      </c>
      <c r="C293" s="6">
        <v>11200</v>
      </c>
      <c r="D293" s="6">
        <v>1475</v>
      </c>
      <c r="E293" s="6">
        <f t="shared" si="15"/>
        <v>16520000</v>
      </c>
      <c r="F293" s="7">
        <v>100</v>
      </c>
      <c r="G293" s="7" t="s">
        <v>1222</v>
      </c>
      <c r="H293" s="59">
        <f t="shared" si="17"/>
        <v>1120000</v>
      </c>
      <c r="I293" s="9">
        <v>100</v>
      </c>
      <c r="J293" s="4">
        <v>100</v>
      </c>
      <c r="K293" s="4" t="s">
        <v>1222</v>
      </c>
      <c r="L293" s="4" t="s">
        <v>1212</v>
      </c>
      <c r="O293"/>
      <c r="P293"/>
      <c r="Q293"/>
    </row>
    <row r="294" spans="1:17" ht="12.75">
      <c r="A294" s="1"/>
      <c r="B294" t="s">
        <v>135</v>
      </c>
      <c r="C294" s="6">
        <v>60000</v>
      </c>
      <c r="D294" s="6">
        <v>281</v>
      </c>
      <c r="E294" s="6">
        <f t="shared" si="15"/>
        <v>16860000</v>
      </c>
      <c r="F294" s="20">
        <v>15</v>
      </c>
      <c r="G294" s="7"/>
      <c r="H294" s="59">
        <f t="shared" si="17"/>
        <v>900000</v>
      </c>
      <c r="I294" s="9">
        <v>15</v>
      </c>
      <c r="J294" s="4">
        <v>15</v>
      </c>
      <c r="K294" s="4" t="s">
        <v>1214</v>
      </c>
      <c r="L294" s="4" t="s">
        <v>1208</v>
      </c>
      <c r="O294"/>
      <c r="P294"/>
      <c r="Q294"/>
    </row>
    <row r="295" spans="1:17" ht="12.75">
      <c r="A295" s="1"/>
      <c r="B295" s="7" t="s">
        <v>1277</v>
      </c>
      <c r="C295" s="6">
        <v>30000</v>
      </c>
      <c r="D295" s="6">
        <v>575</v>
      </c>
      <c r="E295" s="6">
        <f t="shared" si="15"/>
        <v>17250000</v>
      </c>
      <c r="F295" s="7">
        <f>12.5+22.5</f>
        <v>35</v>
      </c>
      <c r="G295" s="7"/>
      <c r="H295" s="59">
        <f t="shared" si="17"/>
        <v>1050000</v>
      </c>
      <c r="I295" s="9">
        <v>22.5</v>
      </c>
      <c r="J295" s="4">
        <v>35</v>
      </c>
      <c r="K295" s="4">
        <v>1912</v>
      </c>
      <c r="L295" s="4" t="s">
        <v>1212</v>
      </c>
      <c r="O295"/>
      <c r="P295"/>
      <c r="Q295"/>
    </row>
    <row r="296" spans="1:17" ht="12.75">
      <c r="A296" s="1"/>
      <c r="B296" t="s">
        <v>1477</v>
      </c>
      <c r="C296" s="13">
        <v>2000</v>
      </c>
      <c r="D296" s="13">
        <v>8650</v>
      </c>
      <c r="E296" s="6">
        <f t="shared" si="15"/>
        <v>17300000</v>
      </c>
      <c r="F296" s="7">
        <v>364.58</v>
      </c>
      <c r="G296" s="7"/>
      <c r="H296" s="59">
        <f t="shared" si="17"/>
        <v>729160</v>
      </c>
      <c r="I296" s="24">
        <v>364.58</v>
      </c>
      <c r="J296" s="24">
        <v>364.58</v>
      </c>
      <c r="K296" s="24"/>
      <c r="L296" t="s">
        <v>1212</v>
      </c>
      <c r="O296"/>
      <c r="P296"/>
      <c r="Q296"/>
    </row>
    <row r="297" spans="1:17" ht="12.75">
      <c r="A297" s="1"/>
      <c r="B297" t="s">
        <v>289</v>
      </c>
      <c r="C297" s="6">
        <v>100000</v>
      </c>
      <c r="D297" s="6">
        <v>176.5</v>
      </c>
      <c r="E297" s="6">
        <f t="shared" si="15"/>
        <v>17650000</v>
      </c>
      <c r="F297" s="7">
        <v>10</v>
      </c>
      <c r="G297" s="7"/>
      <c r="H297" s="59">
        <f t="shared" si="17"/>
        <v>1000000</v>
      </c>
      <c r="I297" s="9">
        <v>7</v>
      </c>
      <c r="J297" s="4">
        <v>7</v>
      </c>
      <c r="K297" s="4">
        <v>1912</v>
      </c>
      <c r="L297" s="4" t="s">
        <v>1212</v>
      </c>
      <c r="O297"/>
      <c r="P297"/>
      <c r="Q297"/>
    </row>
    <row r="298" spans="1:17" ht="12.75">
      <c r="A298" s="1"/>
      <c r="B298" t="s">
        <v>321</v>
      </c>
      <c r="C298" s="6">
        <v>27000</v>
      </c>
      <c r="D298" s="6">
        <v>663</v>
      </c>
      <c r="E298" s="6">
        <f t="shared" si="15"/>
        <v>17901000</v>
      </c>
      <c r="F298" s="7">
        <v>33.5</v>
      </c>
      <c r="G298" s="7"/>
      <c r="H298" s="59">
        <f t="shared" si="17"/>
        <v>904500</v>
      </c>
      <c r="I298" s="9">
        <v>15</v>
      </c>
      <c r="J298" s="4">
        <v>33</v>
      </c>
      <c r="K298" s="4">
        <v>1912</v>
      </c>
      <c r="L298" s="4" t="s">
        <v>1212</v>
      </c>
      <c r="O298"/>
      <c r="P298"/>
      <c r="Q298"/>
    </row>
    <row r="299" spans="1:17" ht="12.75">
      <c r="A299" s="1"/>
      <c r="B299" t="s">
        <v>1462</v>
      </c>
      <c r="C299" s="13">
        <v>6000</v>
      </c>
      <c r="D299" s="13">
        <v>2990</v>
      </c>
      <c r="E299" s="6">
        <f t="shared" si="15"/>
        <v>17940000</v>
      </c>
      <c r="F299" s="7">
        <v>177.083</v>
      </c>
      <c r="G299" s="7"/>
      <c r="H299" s="59">
        <f t="shared" si="17"/>
        <v>1062498</v>
      </c>
      <c r="I299" s="24">
        <v>166.666</v>
      </c>
      <c r="J299" s="24">
        <v>166.666</v>
      </c>
      <c r="K299" s="24"/>
      <c r="L299" t="s">
        <v>1212</v>
      </c>
      <c r="O299"/>
      <c r="P299"/>
      <c r="Q299"/>
    </row>
    <row r="300" spans="1:17" ht="12.75">
      <c r="A300" s="1"/>
      <c r="B300" t="s">
        <v>222</v>
      </c>
      <c r="C300" s="6">
        <v>80000</v>
      </c>
      <c r="D300" s="6">
        <v>232</v>
      </c>
      <c r="E300" s="6">
        <f t="shared" si="15"/>
        <v>18560000</v>
      </c>
      <c r="F300" s="7">
        <v>8</v>
      </c>
      <c r="G300" s="7"/>
      <c r="H300" s="59">
        <f t="shared" si="17"/>
        <v>640000</v>
      </c>
      <c r="I300" s="9">
        <v>10</v>
      </c>
      <c r="J300" s="4">
        <v>10</v>
      </c>
      <c r="K300" s="4">
        <v>1909</v>
      </c>
      <c r="L300" s="4" t="s">
        <v>1212</v>
      </c>
      <c r="O300"/>
      <c r="P300"/>
      <c r="Q300"/>
    </row>
    <row r="301" spans="1:17" ht="12.75">
      <c r="A301" s="1"/>
      <c r="B301" t="s">
        <v>1452</v>
      </c>
      <c r="C301" s="13">
        <v>20000</v>
      </c>
      <c r="D301" s="13">
        <v>950</v>
      </c>
      <c r="E301" s="6">
        <f t="shared" si="15"/>
        <v>19000000</v>
      </c>
      <c r="F301" s="7">
        <v>10.41</v>
      </c>
      <c r="G301" s="7"/>
      <c r="H301" s="59">
        <f t="shared" si="17"/>
        <v>208200</v>
      </c>
      <c r="I301" s="24">
        <v>10.416</v>
      </c>
      <c r="J301" s="24">
        <v>10.416</v>
      </c>
      <c r="K301" s="24"/>
      <c r="L301" t="s">
        <v>1212</v>
      </c>
      <c r="O301"/>
      <c r="P301"/>
      <c r="Q301"/>
    </row>
    <row r="302" spans="1:17" ht="12.75">
      <c r="A302" s="1"/>
      <c r="B302" t="s">
        <v>1481</v>
      </c>
      <c r="C302" s="13">
        <v>12000</v>
      </c>
      <c r="D302" s="13">
        <v>1600</v>
      </c>
      <c r="E302" s="6">
        <f t="shared" si="15"/>
        <v>19200000</v>
      </c>
      <c r="F302" s="7">
        <v>71.25</v>
      </c>
      <c r="G302" s="7"/>
      <c r="H302" s="59">
        <f t="shared" si="17"/>
        <v>855000</v>
      </c>
      <c r="I302" s="24">
        <v>20</v>
      </c>
      <c r="J302" s="24">
        <v>70</v>
      </c>
      <c r="K302" s="24"/>
      <c r="L302" t="s">
        <v>1212</v>
      </c>
      <c r="O302"/>
      <c r="P302"/>
      <c r="Q302"/>
    </row>
    <row r="303" spans="1:17" ht="12.75">
      <c r="A303" s="1"/>
      <c r="B303" s="1" t="s">
        <v>62</v>
      </c>
      <c r="C303" s="6">
        <v>30000</v>
      </c>
      <c r="D303" s="6">
        <v>645</v>
      </c>
      <c r="E303" s="6">
        <f t="shared" si="15"/>
        <v>19350000</v>
      </c>
      <c r="F303" s="11">
        <v>30</v>
      </c>
      <c r="G303" s="11"/>
      <c r="H303" s="59">
        <f t="shared" si="17"/>
        <v>900000</v>
      </c>
      <c r="I303" s="9">
        <v>30</v>
      </c>
      <c r="J303" s="4">
        <v>30</v>
      </c>
      <c r="K303" s="4">
        <v>1912</v>
      </c>
      <c r="L303" s="4" t="s">
        <v>1212</v>
      </c>
      <c r="O303"/>
      <c r="P303"/>
      <c r="Q303"/>
    </row>
    <row r="304" spans="1:17" ht="12.75">
      <c r="A304" s="1"/>
      <c r="B304" s="1" t="s">
        <v>367</v>
      </c>
      <c r="C304" s="6">
        <v>20000</v>
      </c>
      <c r="D304" s="6">
        <v>970</v>
      </c>
      <c r="E304" s="6">
        <f t="shared" si="15"/>
        <v>19400000</v>
      </c>
      <c r="F304" s="11">
        <v>50</v>
      </c>
      <c r="G304" s="11"/>
      <c r="H304" s="59">
        <f t="shared" si="17"/>
        <v>1000000</v>
      </c>
      <c r="I304" s="9">
        <v>37.5</v>
      </c>
      <c r="J304" s="4">
        <v>50</v>
      </c>
      <c r="K304" s="4">
        <v>1912</v>
      </c>
      <c r="L304" s="4" t="s">
        <v>1212</v>
      </c>
      <c r="O304"/>
      <c r="P304"/>
      <c r="Q304"/>
    </row>
    <row r="305" spans="1:17" ht="12.75">
      <c r="A305" s="1"/>
      <c r="B305" s="1" t="s">
        <v>301</v>
      </c>
      <c r="C305" s="6">
        <v>120000</v>
      </c>
      <c r="D305" s="6">
        <v>162</v>
      </c>
      <c r="E305" s="6">
        <f t="shared" si="15"/>
        <v>19440000</v>
      </c>
      <c r="F305" s="11">
        <v>10</v>
      </c>
      <c r="G305" s="11"/>
      <c r="H305" s="59">
        <f t="shared" si="17"/>
        <v>1200000</v>
      </c>
      <c r="I305" s="9">
        <v>10</v>
      </c>
      <c r="J305" s="4">
        <v>10</v>
      </c>
      <c r="K305" s="4">
        <v>1912</v>
      </c>
      <c r="L305" s="4" t="s">
        <v>1208</v>
      </c>
      <c r="O305"/>
      <c r="P305"/>
      <c r="Q305"/>
    </row>
    <row r="306" spans="1:17" ht="12.75">
      <c r="A306" s="1"/>
      <c r="B306" t="s">
        <v>186</v>
      </c>
      <c r="C306" s="6">
        <v>40000</v>
      </c>
      <c r="D306" s="6">
        <v>489</v>
      </c>
      <c r="E306" s="6">
        <f t="shared" si="15"/>
        <v>19560000</v>
      </c>
      <c r="F306" s="7">
        <v>25</v>
      </c>
      <c r="G306" s="7"/>
      <c r="H306" s="59">
        <f t="shared" si="17"/>
        <v>1000000</v>
      </c>
      <c r="I306" s="9">
        <v>25</v>
      </c>
      <c r="J306" s="4">
        <v>25</v>
      </c>
      <c r="K306" s="4" t="s">
        <v>1222</v>
      </c>
      <c r="L306" s="4" t="s">
        <v>1208</v>
      </c>
      <c r="O306" s="3"/>
      <c r="P306" s="3"/>
      <c r="Q306" s="3"/>
    </row>
    <row r="307" spans="1:17" ht="12.75">
      <c r="A307" s="1"/>
      <c r="B307" t="s">
        <v>1437</v>
      </c>
      <c r="C307" s="13">
        <v>12000</v>
      </c>
      <c r="D307" s="13">
        <v>1651</v>
      </c>
      <c r="E307" s="6">
        <f t="shared" si="15"/>
        <v>19812000</v>
      </c>
      <c r="F307" s="7">
        <v>93.75</v>
      </c>
      <c r="G307" s="7"/>
      <c r="H307" s="59">
        <f t="shared" si="17"/>
        <v>1125000</v>
      </c>
      <c r="I307" s="24">
        <v>83.33</v>
      </c>
      <c r="J307" s="24">
        <v>83.33</v>
      </c>
      <c r="K307" s="24"/>
      <c r="L307" t="s">
        <v>1212</v>
      </c>
      <c r="O307"/>
      <c r="P307"/>
      <c r="Q307"/>
    </row>
    <row r="308" spans="1:17" ht="12.75">
      <c r="A308" s="1"/>
      <c r="B308" t="s">
        <v>221</v>
      </c>
      <c r="C308" s="6">
        <v>128000</v>
      </c>
      <c r="D308" s="6">
        <v>155</v>
      </c>
      <c r="E308" s="6">
        <f t="shared" si="15"/>
        <v>19840000</v>
      </c>
      <c r="F308" s="7" t="s">
        <v>1211</v>
      </c>
      <c r="G308" s="7"/>
      <c r="H308" s="59">
        <f t="shared" si="17"/>
        <v>128000</v>
      </c>
      <c r="I308" s="9" t="s">
        <v>1211</v>
      </c>
      <c r="J308" s="4" t="s">
        <v>1248</v>
      </c>
      <c r="K308" s="4" t="s">
        <v>1211</v>
      </c>
      <c r="L308" s="4" t="s">
        <v>1212</v>
      </c>
      <c r="O308"/>
      <c r="P308"/>
      <c r="Q308"/>
    </row>
    <row r="309" spans="1:17" ht="12.75">
      <c r="A309" s="1"/>
      <c r="B309" t="s">
        <v>1276</v>
      </c>
      <c r="C309" s="6">
        <v>50000</v>
      </c>
      <c r="D309" s="6">
        <v>397</v>
      </c>
      <c r="E309" s="6">
        <f t="shared" si="15"/>
        <v>19850000</v>
      </c>
      <c r="F309" s="7">
        <v>19</v>
      </c>
      <c r="G309" s="7" t="s">
        <v>1222</v>
      </c>
      <c r="H309" s="59">
        <f t="shared" si="17"/>
        <v>950000</v>
      </c>
      <c r="I309" s="9">
        <v>19</v>
      </c>
      <c r="J309" s="4">
        <v>19</v>
      </c>
      <c r="K309" s="4" t="s">
        <v>1222</v>
      </c>
      <c r="L309" s="4" t="s">
        <v>1212</v>
      </c>
      <c r="O309"/>
      <c r="P309"/>
      <c r="Q309"/>
    </row>
    <row r="310" spans="1:17" ht="12.75">
      <c r="A310" s="1"/>
      <c r="B310" t="s">
        <v>194</v>
      </c>
      <c r="C310" s="6">
        <v>30000</v>
      </c>
      <c r="D310" s="6">
        <v>664</v>
      </c>
      <c r="E310" s="6">
        <f aca="true" t="shared" si="18" ref="E310:E341">PRODUCT(D310,C310)</f>
        <v>19920000</v>
      </c>
      <c r="F310" s="7">
        <v>37.5</v>
      </c>
      <c r="G310" s="7" t="s">
        <v>1222</v>
      </c>
      <c r="H310" s="59">
        <f t="shared" si="17"/>
        <v>1125000</v>
      </c>
      <c r="I310" s="9" t="s">
        <v>1211</v>
      </c>
      <c r="J310" s="4">
        <v>35</v>
      </c>
      <c r="K310" s="4" t="s">
        <v>1214</v>
      </c>
      <c r="L310" s="4" t="s">
        <v>1212</v>
      </c>
      <c r="O310"/>
      <c r="P310"/>
      <c r="Q310"/>
    </row>
    <row r="311" spans="1:17" ht="12.75">
      <c r="A311" s="1"/>
      <c r="B311" s="28" t="s">
        <v>60</v>
      </c>
      <c r="C311" s="27">
        <v>36000</v>
      </c>
      <c r="D311" s="10">
        <v>555</v>
      </c>
      <c r="E311" s="6">
        <f t="shared" si="18"/>
        <v>19980000</v>
      </c>
      <c r="F311" s="30">
        <v>35</v>
      </c>
      <c r="G311" s="30"/>
      <c r="H311" s="59">
        <f t="shared" si="17"/>
        <v>1260000</v>
      </c>
      <c r="I311" s="10">
        <v>30</v>
      </c>
      <c r="J311" s="10">
        <v>30</v>
      </c>
      <c r="K311" s="10">
        <v>1912</v>
      </c>
      <c r="L311" s="10" t="s">
        <v>1212</v>
      </c>
      <c r="O311"/>
      <c r="P311"/>
      <c r="Q311"/>
    </row>
    <row r="312" spans="1:17" ht="12.75">
      <c r="A312" s="1"/>
      <c r="B312" t="s">
        <v>118</v>
      </c>
      <c r="C312" s="6">
        <v>12000</v>
      </c>
      <c r="D312" s="6">
        <v>1680</v>
      </c>
      <c r="E312" s="6">
        <f t="shared" si="18"/>
        <v>20160000</v>
      </c>
      <c r="F312" s="7">
        <v>65</v>
      </c>
      <c r="G312" s="7"/>
      <c r="H312" s="59">
        <f t="shared" si="17"/>
        <v>780000</v>
      </c>
      <c r="I312" s="9">
        <v>65</v>
      </c>
      <c r="J312" s="4">
        <v>65</v>
      </c>
      <c r="K312" s="4">
        <v>1912</v>
      </c>
      <c r="L312" s="4" t="s">
        <v>1212</v>
      </c>
      <c r="O312"/>
      <c r="P312"/>
      <c r="Q312"/>
    </row>
    <row r="313" spans="1:17" ht="12.75">
      <c r="A313" s="1"/>
      <c r="B313" s="1" t="s">
        <v>362</v>
      </c>
      <c r="C313" s="6">
        <v>100000</v>
      </c>
      <c r="D313" s="6">
        <v>203</v>
      </c>
      <c r="E313" s="6">
        <f t="shared" si="18"/>
        <v>20300000</v>
      </c>
      <c r="F313" s="11">
        <f>4+8</f>
        <v>12</v>
      </c>
      <c r="G313" s="11"/>
      <c r="H313" s="59">
        <f t="shared" si="17"/>
        <v>1200000</v>
      </c>
      <c r="I313" s="9">
        <v>8</v>
      </c>
      <c r="J313" s="4">
        <v>12</v>
      </c>
      <c r="K313" s="4">
        <v>1912</v>
      </c>
      <c r="L313" s="4" t="s">
        <v>1208</v>
      </c>
      <c r="O313"/>
      <c r="P313"/>
      <c r="Q313"/>
    </row>
    <row r="314" spans="1:17" ht="12.75">
      <c r="A314" s="1"/>
      <c r="B314" s="1" t="s">
        <v>410</v>
      </c>
      <c r="C314" s="6">
        <v>17000</v>
      </c>
      <c r="D314" s="6">
        <v>1214</v>
      </c>
      <c r="E314" s="6">
        <f t="shared" si="18"/>
        <v>20638000</v>
      </c>
      <c r="F314" s="11">
        <v>60</v>
      </c>
      <c r="G314" s="11"/>
      <c r="H314" s="59">
        <f t="shared" si="17"/>
        <v>1020000</v>
      </c>
      <c r="I314" s="9">
        <v>60</v>
      </c>
      <c r="J314" s="4">
        <v>60</v>
      </c>
      <c r="K314" s="4">
        <v>1912</v>
      </c>
      <c r="L314" s="4" t="s">
        <v>1212</v>
      </c>
      <c r="O314"/>
      <c r="P314"/>
      <c r="Q314"/>
    </row>
    <row r="315" spans="1:17" ht="12.75">
      <c r="A315" s="1"/>
      <c r="B315" t="s">
        <v>338</v>
      </c>
      <c r="C315" s="6">
        <v>28000</v>
      </c>
      <c r="D315" s="6">
        <v>740</v>
      </c>
      <c r="E315" s="6">
        <f t="shared" si="18"/>
        <v>20720000</v>
      </c>
      <c r="F315" s="7">
        <f>12.5+25</f>
        <v>37.5</v>
      </c>
      <c r="G315" s="7"/>
      <c r="H315" s="59">
        <f t="shared" si="17"/>
        <v>1050000</v>
      </c>
      <c r="I315" s="9">
        <v>25</v>
      </c>
      <c r="J315" s="4">
        <v>37.5</v>
      </c>
      <c r="K315" s="4" t="s">
        <v>1222</v>
      </c>
      <c r="L315" s="4" t="s">
        <v>1208</v>
      </c>
      <c r="O315"/>
      <c r="P315"/>
      <c r="Q315"/>
    </row>
    <row r="316" spans="1:17" ht="12.75">
      <c r="A316" s="1"/>
      <c r="B316" s="7" t="s">
        <v>1254</v>
      </c>
      <c r="C316" s="6">
        <v>40000</v>
      </c>
      <c r="D316" s="8">
        <v>518</v>
      </c>
      <c r="E316" s="6">
        <f t="shared" si="18"/>
        <v>20720000</v>
      </c>
      <c r="F316" s="7">
        <v>29</v>
      </c>
      <c r="G316" s="7"/>
      <c r="H316" s="59">
        <f t="shared" si="17"/>
        <v>1160000</v>
      </c>
      <c r="I316" s="9">
        <v>29</v>
      </c>
      <c r="J316" s="9">
        <v>29</v>
      </c>
      <c r="K316" s="4">
        <v>1912</v>
      </c>
      <c r="L316" s="4" t="s">
        <v>1212</v>
      </c>
      <c r="O316"/>
      <c r="P316"/>
      <c r="Q316"/>
    </row>
    <row r="317" spans="1:17" ht="12.75">
      <c r="A317" s="1"/>
      <c r="B317" t="s">
        <v>1470</v>
      </c>
      <c r="C317" s="13">
        <v>10000</v>
      </c>
      <c r="D317" s="13">
        <v>2075</v>
      </c>
      <c r="E317" s="6">
        <f t="shared" si="18"/>
        <v>20750000</v>
      </c>
      <c r="F317" s="7">
        <v>91.14</v>
      </c>
      <c r="G317" s="7"/>
      <c r="H317" s="59">
        <f t="shared" si="17"/>
        <v>911400</v>
      </c>
      <c r="I317" s="24">
        <v>78.125</v>
      </c>
      <c r="J317" s="24">
        <v>78.125</v>
      </c>
      <c r="K317" s="24"/>
      <c r="L317" t="s">
        <v>1212</v>
      </c>
      <c r="O317"/>
      <c r="P317"/>
      <c r="Q317"/>
    </row>
    <row r="318" spans="1:17" ht="12.75">
      <c r="A318" s="1"/>
      <c r="B318" t="s">
        <v>234</v>
      </c>
      <c r="C318" s="6">
        <v>22000</v>
      </c>
      <c r="D318" s="6">
        <v>945</v>
      </c>
      <c r="E318" s="6">
        <f t="shared" si="18"/>
        <v>20790000</v>
      </c>
      <c r="F318" s="7">
        <v>50.11</v>
      </c>
      <c r="G318" s="19" t="s">
        <v>1222</v>
      </c>
      <c r="H318" s="59">
        <f t="shared" si="17"/>
        <v>1102420</v>
      </c>
      <c r="I318" s="9">
        <v>50.11</v>
      </c>
      <c r="J318" s="4">
        <v>50.11</v>
      </c>
      <c r="K318" s="4" t="s">
        <v>1222</v>
      </c>
      <c r="L318" s="4" t="s">
        <v>1212</v>
      </c>
      <c r="O318"/>
      <c r="P318"/>
      <c r="Q318"/>
    </row>
    <row r="319" spans="1:17" ht="12.75">
      <c r="A319" s="1"/>
      <c r="B319" t="s">
        <v>129</v>
      </c>
      <c r="C319" s="6">
        <v>36000</v>
      </c>
      <c r="D319" s="6">
        <v>580</v>
      </c>
      <c r="E319" s="6">
        <f t="shared" si="18"/>
        <v>20880000</v>
      </c>
      <c r="F319" s="7">
        <v>28</v>
      </c>
      <c r="G319" s="7"/>
      <c r="H319" s="59">
        <f aca="true" t="shared" si="19" ref="H319:H350">PRODUCT(C319,F319)</f>
        <v>1008000</v>
      </c>
      <c r="I319" s="9">
        <v>27</v>
      </c>
      <c r="J319" s="4">
        <v>27</v>
      </c>
      <c r="K319" s="4">
        <v>1912</v>
      </c>
      <c r="L319" s="4" t="s">
        <v>1212</v>
      </c>
      <c r="O319"/>
      <c r="P319"/>
      <c r="Q319"/>
    </row>
    <row r="320" spans="1:17" ht="12.75">
      <c r="A320" s="1"/>
      <c r="B320" t="s">
        <v>1231</v>
      </c>
      <c r="C320" s="6">
        <v>40000</v>
      </c>
      <c r="D320" s="8">
        <v>525</v>
      </c>
      <c r="E320" s="6">
        <f t="shared" si="18"/>
        <v>21000000</v>
      </c>
      <c r="F320" s="7">
        <v>8.75</v>
      </c>
      <c r="G320" s="7"/>
      <c r="H320" s="59">
        <f t="shared" si="19"/>
        <v>350000</v>
      </c>
      <c r="I320" s="9">
        <v>8.75</v>
      </c>
      <c r="J320" s="4">
        <v>8.75</v>
      </c>
      <c r="K320" s="4">
        <v>1912</v>
      </c>
      <c r="L320" s="4" t="s">
        <v>1212</v>
      </c>
      <c r="O320"/>
      <c r="P320"/>
      <c r="Q320"/>
    </row>
    <row r="321" spans="1:17" ht="12.75">
      <c r="A321" s="1"/>
      <c r="B321" t="s">
        <v>1240</v>
      </c>
      <c r="C321" s="6">
        <v>40000</v>
      </c>
      <c r="D321" s="8">
        <v>528</v>
      </c>
      <c r="E321" s="6">
        <f t="shared" si="18"/>
        <v>21120000</v>
      </c>
      <c r="F321" s="7">
        <v>18.6</v>
      </c>
      <c r="G321" s="7"/>
      <c r="H321" s="59">
        <f t="shared" si="19"/>
        <v>744000</v>
      </c>
      <c r="I321" s="9">
        <v>5</v>
      </c>
      <c r="J321" s="4">
        <v>18.175</v>
      </c>
      <c r="K321" s="4">
        <v>1912</v>
      </c>
      <c r="L321" s="4" t="s">
        <v>1212</v>
      </c>
      <c r="O321"/>
      <c r="P321"/>
      <c r="Q321"/>
    </row>
    <row r="322" spans="1:17" ht="12.75">
      <c r="A322" s="1"/>
      <c r="B322" t="s">
        <v>1285</v>
      </c>
      <c r="C322" s="6">
        <v>25000</v>
      </c>
      <c r="D322" s="6">
        <v>845</v>
      </c>
      <c r="E322" s="6">
        <f t="shared" si="18"/>
        <v>21125000</v>
      </c>
      <c r="F322" s="7">
        <v>45</v>
      </c>
      <c r="G322" s="7"/>
      <c r="H322" s="59">
        <f t="shared" si="19"/>
        <v>1125000</v>
      </c>
      <c r="I322" s="9">
        <v>10</v>
      </c>
      <c r="J322" s="4">
        <v>44</v>
      </c>
      <c r="K322" s="4">
        <v>1912</v>
      </c>
      <c r="L322" s="4" t="s">
        <v>1212</v>
      </c>
      <c r="O322"/>
      <c r="P322"/>
      <c r="Q322"/>
    </row>
    <row r="323" spans="1:17" ht="12.75">
      <c r="A323" s="1"/>
      <c r="B323" s="1" t="s">
        <v>207</v>
      </c>
      <c r="C323" s="6">
        <v>20000</v>
      </c>
      <c r="D323" s="6">
        <v>1059</v>
      </c>
      <c r="E323" s="6">
        <f t="shared" si="18"/>
        <v>21180000</v>
      </c>
      <c r="F323" s="11">
        <v>0</v>
      </c>
      <c r="G323" s="11"/>
      <c r="H323" s="59">
        <f t="shared" si="19"/>
        <v>0</v>
      </c>
      <c r="I323" s="9">
        <v>35</v>
      </c>
      <c r="J323" s="4">
        <v>35</v>
      </c>
      <c r="K323" s="4">
        <v>1911</v>
      </c>
      <c r="L323" s="4" t="s">
        <v>1216</v>
      </c>
      <c r="N323" s="4" t="s">
        <v>1217</v>
      </c>
      <c r="O323"/>
      <c r="P323"/>
      <c r="Q323"/>
    </row>
    <row r="324" spans="1:17" ht="12.75">
      <c r="A324" s="1"/>
      <c r="B324" t="s">
        <v>206</v>
      </c>
      <c r="C324" s="6">
        <v>80000</v>
      </c>
      <c r="D324" s="6">
        <v>265</v>
      </c>
      <c r="E324" s="6">
        <f t="shared" si="18"/>
        <v>21200000</v>
      </c>
      <c r="F324" s="7">
        <v>0</v>
      </c>
      <c r="G324" s="7"/>
      <c r="H324" s="59">
        <f t="shared" si="19"/>
        <v>0</v>
      </c>
      <c r="I324" s="9" t="s">
        <v>1211</v>
      </c>
      <c r="J324" s="4" t="s">
        <v>1248</v>
      </c>
      <c r="K324" s="4" t="s">
        <v>1211</v>
      </c>
      <c r="L324" s="4" t="s">
        <v>1208</v>
      </c>
      <c r="O324"/>
      <c r="P324"/>
      <c r="Q324"/>
    </row>
    <row r="325" spans="1:17" ht="12.75">
      <c r="A325" s="1"/>
      <c r="B325" s="1" t="s">
        <v>435</v>
      </c>
      <c r="C325" s="27">
        <v>70000</v>
      </c>
      <c r="D325" s="10">
        <v>305</v>
      </c>
      <c r="E325" s="6">
        <f t="shared" si="18"/>
        <v>21350000</v>
      </c>
      <c r="F325" s="11">
        <v>10</v>
      </c>
      <c r="G325" s="11"/>
      <c r="H325" s="59">
        <f t="shared" si="19"/>
        <v>700000</v>
      </c>
      <c r="I325" s="10">
        <v>9</v>
      </c>
      <c r="J325" s="10">
        <v>9</v>
      </c>
      <c r="K325" s="10">
        <v>1912</v>
      </c>
      <c r="L325" s="10" t="s">
        <v>1212</v>
      </c>
      <c r="O325" s="3"/>
      <c r="P325" s="3"/>
      <c r="Q325" s="3"/>
    </row>
    <row r="326" spans="1:17" ht="12.75">
      <c r="A326" s="1"/>
      <c r="B326" s="1" t="s">
        <v>20</v>
      </c>
      <c r="C326" s="6">
        <v>34000</v>
      </c>
      <c r="D326" s="6">
        <v>632</v>
      </c>
      <c r="E326" s="6">
        <f t="shared" si="18"/>
        <v>21488000</v>
      </c>
      <c r="F326" s="11">
        <v>28.75</v>
      </c>
      <c r="G326" s="11"/>
      <c r="H326" s="59">
        <f t="shared" si="19"/>
        <v>977500</v>
      </c>
      <c r="I326" s="9">
        <v>16.25</v>
      </c>
      <c r="J326" s="4">
        <v>28.75</v>
      </c>
      <c r="K326" s="4">
        <v>1912</v>
      </c>
      <c r="L326" s="4" t="s">
        <v>1208</v>
      </c>
      <c r="O326"/>
      <c r="P326"/>
      <c r="Q326"/>
    </row>
    <row r="327" spans="1:17" ht="12.75">
      <c r="A327" s="1"/>
      <c r="B327" t="s">
        <v>422</v>
      </c>
      <c r="C327" s="6">
        <v>50000</v>
      </c>
      <c r="D327" s="6">
        <v>434</v>
      </c>
      <c r="E327" s="6">
        <f t="shared" si="18"/>
        <v>21700000</v>
      </c>
      <c r="F327" s="7">
        <v>25</v>
      </c>
      <c r="G327" s="7"/>
      <c r="H327" s="59">
        <f t="shared" si="19"/>
        <v>1250000</v>
      </c>
      <c r="I327" s="9">
        <v>10</v>
      </c>
      <c r="J327" s="4">
        <v>25</v>
      </c>
      <c r="K327" s="4">
        <v>1912</v>
      </c>
      <c r="L327" s="4" t="s">
        <v>1212</v>
      </c>
      <c r="O327"/>
      <c r="P327"/>
      <c r="Q327"/>
    </row>
    <row r="328" spans="1:17" ht="12.75">
      <c r="A328" s="1"/>
      <c r="B328" s="34" t="s">
        <v>115</v>
      </c>
      <c r="C328" s="6">
        <v>28000</v>
      </c>
      <c r="D328" s="6">
        <v>785</v>
      </c>
      <c r="E328" s="6">
        <f t="shared" si="18"/>
        <v>21980000</v>
      </c>
      <c r="F328" s="35">
        <v>43.334</v>
      </c>
      <c r="G328" s="35" t="s">
        <v>1222</v>
      </c>
      <c r="H328" s="59">
        <f t="shared" si="19"/>
        <v>1213352</v>
      </c>
      <c r="I328" s="9">
        <v>20</v>
      </c>
      <c r="J328" s="4">
        <v>20</v>
      </c>
      <c r="K328" s="4" t="s">
        <v>1214</v>
      </c>
      <c r="L328" s="4" t="s">
        <v>1212</v>
      </c>
      <c r="O328"/>
      <c r="P328"/>
      <c r="Q328"/>
    </row>
    <row r="329" spans="1:17" ht="12.75">
      <c r="A329" s="1"/>
      <c r="B329" t="s">
        <v>121</v>
      </c>
      <c r="C329" s="6">
        <v>20000</v>
      </c>
      <c r="D329" s="6">
        <v>1110</v>
      </c>
      <c r="E329" s="6">
        <f t="shared" si="18"/>
        <v>22200000</v>
      </c>
      <c r="F329" s="7">
        <v>42.5</v>
      </c>
      <c r="G329" s="7"/>
      <c r="H329" s="59">
        <f t="shared" si="19"/>
        <v>850000</v>
      </c>
      <c r="I329" s="9">
        <v>42.5</v>
      </c>
      <c r="J329" s="4">
        <v>42.5</v>
      </c>
      <c r="K329" s="4">
        <v>1912</v>
      </c>
      <c r="L329" s="4" t="s">
        <v>1212</v>
      </c>
      <c r="O329"/>
      <c r="P329"/>
      <c r="Q329"/>
    </row>
    <row r="330" spans="1:17" ht="12.75">
      <c r="A330" s="1"/>
      <c r="B330" s="11" t="s">
        <v>262</v>
      </c>
      <c r="C330" s="6">
        <v>26000</v>
      </c>
      <c r="D330" s="6">
        <v>868</v>
      </c>
      <c r="E330" s="6">
        <f t="shared" si="18"/>
        <v>22568000</v>
      </c>
      <c r="F330" s="11">
        <v>35</v>
      </c>
      <c r="G330" s="11"/>
      <c r="H330" s="59">
        <f t="shared" si="19"/>
        <v>910000</v>
      </c>
      <c r="I330" s="9">
        <v>10</v>
      </c>
      <c r="J330" s="4">
        <v>40</v>
      </c>
      <c r="K330" s="4">
        <v>1912</v>
      </c>
      <c r="L330" s="4" t="s">
        <v>1212</v>
      </c>
      <c r="O330" s="3"/>
      <c r="P330" s="3"/>
      <c r="Q330" s="3"/>
    </row>
    <row r="331" spans="1:17" ht="12.75">
      <c r="A331" s="1"/>
      <c r="B331" s="1" t="s">
        <v>56</v>
      </c>
      <c r="C331" s="6">
        <v>80000</v>
      </c>
      <c r="D331" s="6">
        <v>283</v>
      </c>
      <c r="E331" s="6">
        <f t="shared" si="18"/>
        <v>22640000</v>
      </c>
      <c r="F331" s="11">
        <v>16</v>
      </c>
      <c r="G331" s="11"/>
      <c r="H331" s="59">
        <f t="shared" si="19"/>
        <v>1280000</v>
      </c>
      <c r="I331" s="9">
        <v>16</v>
      </c>
      <c r="J331" s="4">
        <v>16</v>
      </c>
      <c r="K331" s="4">
        <v>1911</v>
      </c>
      <c r="L331" s="4" t="s">
        <v>1212</v>
      </c>
      <c r="O331"/>
      <c r="P331"/>
      <c r="Q331"/>
    </row>
    <row r="332" spans="1:17" ht="12.75">
      <c r="A332" s="1"/>
      <c r="B332" s="11" t="s">
        <v>1273</v>
      </c>
      <c r="C332" s="6">
        <v>40000</v>
      </c>
      <c r="D332" s="6">
        <v>574</v>
      </c>
      <c r="E332" s="6">
        <f t="shared" si="18"/>
        <v>22960000</v>
      </c>
      <c r="F332" s="11">
        <v>20</v>
      </c>
      <c r="G332" s="11"/>
      <c r="H332" s="59">
        <f t="shared" si="19"/>
        <v>800000</v>
      </c>
      <c r="I332" s="9">
        <v>20</v>
      </c>
      <c r="J332" s="4">
        <v>20</v>
      </c>
      <c r="K332" s="4">
        <v>1912</v>
      </c>
      <c r="L332" s="4" t="s">
        <v>1212</v>
      </c>
      <c r="O332"/>
      <c r="P332"/>
      <c r="Q332"/>
    </row>
    <row r="333" spans="1:17" ht="12.75">
      <c r="A333" s="1"/>
      <c r="B333" t="s">
        <v>1235</v>
      </c>
      <c r="C333" s="6">
        <v>80000</v>
      </c>
      <c r="D333" s="8">
        <v>288</v>
      </c>
      <c r="E333" s="6">
        <f t="shared" si="18"/>
        <v>23040000</v>
      </c>
      <c r="F333" s="7">
        <v>15</v>
      </c>
      <c r="G333" s="7"/>
      <c r="H333" s="59">
        <f t="shared" si="19"/>
        <v>1200000</v>
      </c>
      <c r="I333" s="9">
        <v>8.75</v>
      </c>
      <c r="J333" s="4">
        <v>15</v>
      </c>
      <c r="K333" s="4">
        <v>1912</v>
      </c>
      <c r="L333" s="4" t="s">
        <v>1208</v>
      </c>
      <c r="O333"/>
      <c r="P333"/>
      <c r="Q333"/>
    </row>
    <row r="334" spans="1:17" ht="12.75">
      <c r="A334" s="1"/>
      <c r="B334" s="1" t="s">
        <v>162</v>
      </c>
      <c r="C334" s="6">
        <v>30000</v>
      </c>
      <c r="D334" s="6">
        <v>775</v>
      </c>
      <c r="E334" s="6">
        <f t="shared" si="18"/>
        <v>23250000</v>
      </c>
      <c r="F334" s="11">
        <v>30</v>
      </c>
      <c r="G334" s="11" t="s">
        <v>1222</v>
      </c>
      <c r="H334" s="59">
        <f t="shared" si="19"/>
        <v>900000</v>
      </c>
      <c r="I334" s="9">
        <v>30</v>
      </c>
      <c r="J334" s="4">
        <v>30</v>
      </c>
      <c r="K334" s="4" t="s">
        <v>1222</v>
      </c>
      <c r="L334" s="4" t="s">
        <v>1212</v>
      </c>
      <c r="O334"/>
      <c r="P334"/>
      <c r="Q334"/>
    </row>
    <row r="335" spans="1:17" ht="12.75">
      <c r="A335" s="1"/>
      <c r="B335" t="s">
        <v>1478</v>
      </c>
      <c r="C335" s="13">
        <v>24000</v>
      </c>
      <c r="D335" s="13">
        <v>975</v>
      </c>
      <c r="E335" s="6">
        <f t="shared" si="18"/>
        <v>23400000</v>
      </c>
      <c r="F335" s="7">
        <v>48.958</v>
      </c>
      <c r="G335" s="7"/>
      <c r="H335" s="59">
        <f t="shared" si="19"/>
        <v>1174992</v>
      </c>
      <c r="I335" s="24">
        <v>46.875</v>
      </c>
      <c r="J335" s="24">
        <v>46.875</v>
      </c>
      <c r="K335" s="24"/>
      <c r="L335" t="s">
        <v>1212</v>
      </c>
      <c r="O335"/>
      <c r="P335"/>
      <c r="Q335"/>
    </row>
    <row r="336" spans="1:17" ht="12.75">
      <c r="A336" s="1"/>
      <c r="B336" s="1" t="s">
        <v>120</v>
      </c>
      <c r="C336" s="6">
        <v>40000</v>
      </c>
      <c r="D336" s="6">
        <v>585</v>
      </c>
      <c r="E336" s="6">
        <f t="shared" si="18"/>
        <v>23400000</v>
      </c>
      <c r="F336" s="11">
        <v>18.75</v>
      </c>
      <c r="G336" s="11"/>
      <c r="H336" s="59">
        <f t="shared" si="19"/>
        <v>750000</v>
      </c>
      <c r="I336" s="9" t="s">
        <v>1211</v>
      </c>
      <c r="J336" s="4">
        <v>15</v>
      </c>
      <c r="K336" s="4">
        <v>1912</v>
      </c>
      <c r="L336" s="4" t="s">
        <v>1212</v>
      </c>
      <c r="O336"/>
      <c r="P336"/>
      <c r="Q336"/>
    </row>
    <row r="337" spans="1:17" ht="12.75">
      <c r="A337" s="1"/>
      <c r="B337" s="1" t="s">
        <v>45</v>
      </c>
      <c r="C337" s="6">
        <v>60000</v>
      </c>
      <c r="D337" s="6">
        <v>392</v>
      </c>
      <c r="E337" s="6">
        <f t="shared" si="18"/>
        <v>23520000</v>
      </c>
      <c r="F337" s="11">
        <f>10+5</f>
        <v>15</v>
      </c>
      <c r="G337" s="11"/>
      <c r="H337" s="59">
        <f t="shared" si="19"/>
        <v>900000</v>
      </c>
      <c r="I337" s="9">
        <v>5</v>
      </c>
      <c r="J337" s="4">
        <v>20</v>
      </c>
      <c r="K337" s="4">
        <v>1912</v>
      </c>
      <c r="L337" s="4" t="s">
        <v>1208</v>
      </c>
      <c r="O337"/>
      <c r="P337"/>
      <c r="Q337"/>
    </row>
    <row r="338" spans="1:17" ht="12.75">
      <c r="A338" s="1"/>
      <c r="B338" t="s">
        <v>1255</v>
      </c>
      <c r="C338" s="6">
        <v>16000</v>
      </c>
      <c r="D338" s="8">
        <v>1475</v>
      </c>
      <c r="E338" s="6">
        <f t="shared" si="18"/>
        <v>23600000</v>
      </c>
      <c r="F338" s="7">
        <v>50</v>
      </c>
      <c r="G338" s="7"/>
      <c r="H338" s="59">
        <f t="shared" si="19"/>
        <v>800000</v>
      </c>
      <c r="I338" s="9">
        <v>25</v>
      </c>
      <c r="J338" s="4">
        <v>50</v>
      </c>
      <c r="K338" s="4">
        <v>1912</v>
      </c>
      <c r="L338" s="4" t="s">
        <v>1212</v>
      </c>
      <c r="O338"/>
      <c r="P338"/>
      <c r="Q338"/>
    </row>
    <row r="339" spans="1:17" ht="12.75">
      <c r="A339" s="1"/>
      <c r="B339" t="s">
        <v>1264</v>
      </c>
      <c r="C339" s="6">
        <v>50000</v>
      </c>
      <c r="D339" s="8">
        <v>473</v>
      </c>
      <c r="E339" s="6">
        <f t="shared" si="18"/>
        <v>23650000</v>
      </c>
      <c r="F339" s="7">
        <v>25</v>
      </c>
      <c r="G339" s="7"/>
      <c r="H339" s="59">
        <f t="shared" si="19"/>
        <v>1250000</v>
      </c>
      <c r="I339" s="9">
        <v>25</v>
      </c>
      <c r="J339" s="4">
        <v>25</v>
      </c>
      <c r="K339" s="4">
        <v>1912</v>
      </c>
      <c r="L339" s="4" t="s">
        <v>1208</v>
      </c>
      <c r="O339"/>
      <c r="P339"/>
      <c r="Q339"/>
    </row>
    <row r="340" spans="1:17" ht="12.75">
      <c r="A340" s="1"/>
      <c r="B340" t="s">
        <v>316</v>
      </c>
      <c r="C340" s="6">
        <v>100000</v>
      </c>
      <c r="D340" s="6">
        <v>237.25</v>
      </c>
      <c r="E340" s="6">
        <f t="shared" si="18"/>
        <v>23725000</v>
      </c>
      <c r="F340" s="7">
        <v>12.5</v>
      </c>
      <c r="G340" s="7"/>
      <c r="H340" s="59">
        <f t="shared" si="19"/>
        <v>1250000</v>
      </c>
      <c r="I340" s="9">
        <v>5</v>
      </c>
      <c r="J340" s="4">
        <v>12.5</v>
      </c>
      <c r="K340" s="4">
        <v>1912</v>
      </c>
      <c r="L340" s="4" t="s">
        <v>1208</v>
      </c>
      <c r="O340"/>
      <c r="P340"/>
      <c r="Q340"/>
    </row>
    <row r="341" spans="1:17" ht="12.75">
      <c r="A341" s="1"/>
      <c r="B341" s="39" t="s">
        <v>237</v>
      </c>
      <c r="C341" s="6">
        <v>24000</v>
      </c>
      <c r="D341" s="6">
        <v>996</v>
      </c>
      <c r="E341" s="6">
        <f t="shared" si="18"/>
        <v>23904000</v>
      </c>
      <c r="F341" s="40">
        <v>50</v>
      </c>
      <c r="G341" s="40" t="s">
        <v>1222</v>
      </c>
      <c r="H341" s="59">
        <f t="shared" si="19"/>
        <v>1200000</v>
      </c>
      <c r="I341" s="9">
        <v>50</v>
      </c>
      <c r="J341" s="4">
        <v>50</v>
      </c>
      <c r="K341" s="4" t="s">
        <v>1222</v>
      </c>
      <c r="L341" s="4" t="s">
        <v>1212</v>
      </c>
      <c r="O341"/>
      <c r="P341"/>
      <c r="Q341"/>
    </row>
    <row r="342" spans="1:17" ht="12.75">
      <c r="A342" s="1"/>
      <c r="B342" s="11" t="s">
        <v>357</v>
      </c>
      <c r="C342" s="15">
        <v>14075</v>
      </c>
      <c r="D342" s="15">
        <v>1730</v>
      </c>
      <c r="E342" s="6">
        <f aca="true" t="shared" si="20" ref="E342:E373">PRODUCT(D342,C342)</f>
        <v>24349750</v>
      </c>
      <c r="F342" s="11">
        <v>70</v>
      </c>
      <c r="G342" s="11"/>
      <c r="H342" s="59">
        <f t="shared" si="19"/>
        <v>985250</v>
      </c>
      <c r="I342" s="18">
        <v>10</v>
      </c>
      <c r="J342" s="19">
        <v>70</v>
      </c>
      <c r="K342" s="19">
        <v>1912</v>
      </c>
      <c r="L342" s="19" t="s">
        <v>1212</v>
      </c>
      <c r="M342" s="10" t="s">
        <v>1487</v>
      </c>
      <c r="O342"/>
      <c r="P342"/>
      <c r="Q342"/>
    </row>
    <row r="343" spans="1:17" ht="12.75">
      <c r="A343" s="1"/>
      <c r="B343" t="s">
        <v>379</v>
      </c>
      <c r="C343" s="6">
        <v>20000</v>
      </c>
      <c r="D343" s="6">
        <v>1220</v>
      </c>
      <c r="E343" s="6">
        <f t="shared" si="20"/>
        <v>24400000</v>
      </c>
      <c r="F343" s="7">
        <v>50</v>
      </c>
      <c r="G343" s="7"/>
      <c r="H343" s="59">
        <f t="shared" si="19"/>
        <v>1000000</v>
      </c>
      <c r="I343" s="9">
        <v>15</v>
      </c>
      <c r="J343" s="4">
        <v>46.5</v>
      </c>
      <c r="K343" s="4">
        <v>1912</v>
      </c>
      <c r="L343" s="4" t="s">
        <v>1212</v>
      </c>
      <c r="O343"/>
      <c r="P343"/>
      <c r="Q343"/>
    </row>
    <row r="344" spans="1:12" ht="12.75">
      <c r="A344" s="1"/>
      <c r="B344" t="s">
        <v>1480</v>
      </c>
      <c r="C344" s="13">
        <v>10000</v>
      </c>
      <c r="D344" s="13">
        <v>2450</v>
      </c>
      <c r="E344" s="6">
        <f t="shared" si="20"/>
        <v>24500000</v>
      </c>
      <c r="F344" s="7">
        <v>140.625</v>
      </c>
      <c r="G344" s="7"/>
      <c r="H344" s="59">
        <f t="shared" si="19"/>
        <v>1406250</v>
      </c>
      <c r="I344" s="24">
        <v>130.208</v>
      </c>
      <c r="J344" s="24">
        <v>130.208</v>
      </c>
      <c r="K344" s="24"/>
      <c r="L344" t="s">
        <v>1212</v>
      </c>
    </row>
    <row r="345" spans="1:17" ht="12.75">
      <c r="A345" s="1"/>
      <c r="B345" t="s">
        <v>1241</v>
      </c>
      <c r="C345" s="6">
        <v>50000</v>
      </c>
      <c r="D345" s="8">
        <v>490</v>
      </c>
      <c r="E345" s="6">
        <f t="shared" si="20"/>
        <v>24500000</v>
      </c>
      <c r="F345" s="7">
        <v>16.493</v>
      </c>
      <c r="G345" s="7"/>
      <c r="H345" s="59">
        <f t="shared" si="19"/>
        <v>824649.9999999999</v>
      </c>
      <c r="I345" s="9">
        <v>16.493</v>
      </c>
      <c r="J345" s="9">
        <v>16.493</v>
      </c>
      <c r="K345" s="4">
        <v>1912</v>
      </c>
      <c r="L345" s="4" t="s">
        <v>1212</v>
      </c>
      <c r="O345" s="3"/>
      <c r="P345" s="3"/>
      <c r="Q345" s="3"/>
    </row>
    <row r="346" spans="1:17" ht="12.75">
      <c r="A346" s="1"/>
      <c r="B346" t="s">
        <v>359</v>
      </c>
      <c r="C346" s="15">
        <v>80000</v>
      </c>
      <c r="D346" s="6">
        <v>311</v>
      </c>
      <c r="E346" s="6">
        <f t="shared" si="20"/>
        <v>24880000</v>
      </c>
      <c r="F346" s="7">
        <v>17.5</v>
      </c>
      <c r="G346" s="7"/>
      <c r="H346" s="59">
        <f t="shared" si="19"/>
        <v>1400000</v>
      </c>
      <c r="I346" s="9">
        <v>14</v>
      </c>
      <c r="J346" s="4">
        <v>14</v>
      </c>
      <c r="K346" s="4">
        <v>1912</v>
      </c>
      <c r="L346" s="4" t="s">
        <v>1208</v>
      </c>
      <c r="O346"/>
      <c r="P346"/>
      <c r="Q346"/>
    </row>
    <row r="347" spans="1:17" ht="12.75">
      <c r="A347" s="1"/>
      <c r="B347" s="28" t="s">
        <v>1497</v>
      </c>
      <c r="C347" s="27">
        <v>43670</v>
      </c>
      <c r="D347" s="10">
        <v>570</v>
      </c>
      <c r="E347" s="6">
        <f t="shared" si="20"/>
        <v>24891900</v>
      </c>
      <c r="F347" s="11">
        <v>25</v>
      </c>
      <c r="G347" s="19"/>
      <c r="H347" s="59">
        <f t="shared" si="19"/>
        <v>1091750</v>
      </c>
      <c r="I347" s="10"/>
      <c r="J347" s="10"/>
      <c r="K347" s="10"/>
      <c r="L347" s="10"/>
      <c r="O347"/>
      <c r="P347"/>
      <c r="Q347"/>
    </row>
    <row r="348" spans="1:17" ht="12.75">
      <c r="A348" s="1"/>
      <c r="B348" s="1" t="s">
        <v>57</v>
      </c>
      <c r="C348" s="6">
        <v>36000</v>
      </c>
      <c r="D348" s="6">
        <v>700</v>
      </c>
      <c r="E348" s="6">
        <f t="shared" si="20"/>
        <v>25200000</v>
      </c>
      <c r="F348" s="11">
        <v>30</v>
      </c>
      <c r="G348" s="11"/>
      <c r="H348" s="59">
        <f t="shared" si="19"/>
        <v>1080000</v>
      </c>
      <c r="I348" s="9">
        <v>15</v>
      </c>
      <c r="J348" s="4">
        <v>30</v>
      </c>
      <c r="K348" s="4">
        <v>1912</v>
      </c>
      <c r="L348" s="4" t="s">
        <v>1212</v>
      </c>
      <c r="O348"/>
      <c r="P348"/>
      <c r="Q348"/>
    </row>
    <row r="349" spans="1:17" ht="12.75">
      <c r="A349" s="1"/>
      <c r="B349" s="11" t="s">
        <v>66</v>
      </c>
      <c r="C349" s="6">
        <v>21400</v>
      </c>
      <c r="D349" s="6">
        <v>1190</v>
      </c>
      <c r="E349" s="6">
        <f t="shared" si="20"/>
        <v>25466000</v>
      </c>
      <c r="F349" s="11">
        <v>50</v>
      </c>
      <c r="G349" s="11" t="s">
        <v>1222</v>
      </c>
      <c r="H349" s="59">
        <f t="shared" si="19"/>
        <v>1070000</v>
      </c>
      <c r="I349" s="9">
        <v>30</v>
      </c>
      <c r="J349" s="4">
        <v>50</v>
      </c>
      <c r="K349" s="4" t="s">
        <v>1222</v>
      </c>
      <c r="L349" s="4" t="s">
        <v>1212</v>
      </c>
      <c r="O349"/>
      <c r="P349"/>
      <c r="Q349"/>
    </row>
    <row r="350" spans="1:17" ht="12.75">
      <c r="A350" s="1"/>
      <c r="B350" t="s">
        <v>191</v>
      </c>
      <c r="C350" s="6">
        <v>24000</v>
      </c>
      <c r="D350" s="6">
        <v>1065</v>
      </c>
      <c r="E350" s="6">
        <f t="shared" si="20"/>
        <v>25560000</v>
      </c>
      <c r="F350" s="7">
        <v>35</v>
      </c>
      <c r="G350" s="7"/>
      <c r="H350" s="59">
        <f t="shared" si="19"/>
        <v>840000</v>
      </c>
      <c r="I350" s="9">
        <v>35</v>
      </c>
      <c r="J350" s="4">
        <v>35</v>
      </c>
      <c r="K350" s="4">
        <v>1912</v>
      </c>
      <c r="L350" s="4" t="s">
        <v>1212</v>
      </c>
      <c r="O350"/>
      <c r="P350"/>
      <c r="Q350"/>
    </row>
    <row r="351" spans="1:17" ht="12.75">
      <c r="A351" s="1"/>
      <c r="B351" t="s">
        <v>1450</v>
      </c>
      <c r="C351" s="13">
        <v>20000</v>
      </c>
      <c r="D351" s="13">
        <v>1315</v>
      </c>
      <c r="E351" s="6">
        <f t="shared" si="20"/>
        <v>26300000</v>
      </c>
      <c r="F351" s="7">
        <v>62.5</v>
      </c>
      <c r="G351" s="7"/>
      <c r="H351" s="59">
        <f aca="true" t="shared" si="21" ref="H351:H362">PRODUCT(C351,F351)</f>
        <v>1250000</v>
      </c>
      <c r="I351" s="24">
        <v>59.895</v>
      </c>
      <c r="J351" s="24">
        <v>59.895</v>
      </c>
      <c r="K351" s="24"/>
      <c r="L351" t="s">
        <v>1212</v>
      </c>
      <c r="O351"/>
      <c r="P351"/>
      <c r="Q351"/>
    </row>
    <row r="352" spans="1:17" ht="12.75">
      <c r="A352" s="1"/>
      <c r="B352" t="s">
        <v>1246</v>
      </c>
      <c r="C352" s="6">
        <v>50000</v>
      </c>
      <c r="D352" s="8">
        <v>526</v>
      </c>
      <c r="E352" s="6">
        <f t="shared" si="20"/>
        <v>26300000</v>
      </c>
      <c r="F352" s="7" t="s">
        <v>1211</v>
      </c>
      <c r="G352" s="7"/>
      <c r="H352" s="59">
        <f t="shared" si="21"/>
        <v>50000</v>
      </c>
      <c r="I352" s="9" t="s">
        <v>1211</v>
      </c>
      <c r="J352" s="4" t="s">
        <v>1211</v>
      </c>
      <c r="K352" s="4" t="s">
        <v>1211</v>
      </c>
      <c r="L352" s="4" t="s">
        <v>1216</v>
      </c>
      <c r="O352"/>
      <c r="P352"/>
      <c r="Q352"/>
    </row>
    <row r="353" spans="1:17" ht="12.75">
      <c r="A353" s="1"/>
      <c r="B353" t="s">
        <v>1251</v>
      </c>
      <c r="C353" s="6">
        <v>60000</v>
      </c>
      <c r="D353" s="8">
        <v>440</v>
      </c>
      <c r="E353" s="6">
        <f t="shared" si="20"/>
        <v>26400000</v>
      </c>
      <c r="F353" s="7">
        <v>22.5</v>
      </c>
      <c r="G353" s="7"/>
      <c r="H353" s="59">
        <f t="shared" si="21"/>
        <v>1350000</v>
      </c>
      <c r="I353" s="9">
        <v>22.5</v>
      </c>
      <c r="J353" s="4">
        <v>22.5</v>
      </c>
      <c r="K353" s="4" t="s">
        <v>1214</v>
      </c>
      <c r="L353" s="4" t="s">
        <v>1212</v>
      </c>
      <c r="O353"/>
      <c r="P353"/>
      <c r="Q353"/>
    </row>
    <row r="354" spans="1:17" ht="12.75">
      <c r="A354" s="1"/>
      <c r="B354" s="1" t="s">
        <v>279</v>
      </c>
      <c r="C354" s="6">
        <v>20000</v>
      </c>
      <c r="D354" s="6">
        <v>1340</v>
      </c>
      <c r="E354" s="6">
        <f t="shared" si="20"/>
        <v>26800000</v>
      </c>
      <c r="F354" s="11">
        <v>55</v>
      </c>
      <c r="G354" s="11"/>
      <c r="H354" s="59">
        <f t="shared" si="21"/>
        <v>1100000</v>
      </c>
      <c r="I354" s="9">
        <v>55</v>
      </c>
      <c r="J354" s="4">
        <v>55</v>
      </c>
      <c r="K354" s="4">
        <v>1912</v>
      </c>
      <c r="L354" s="4" t="s">
        <v>1212</v>
      </c>
      <c r="O354"/>
      <c r="P354"/>
      <c r="Q354"/>
    </row>
    <row r="355" spans="1:17" ht="12.75">
      <c r="A355" s="1"/>
      <c r="B355" s="1" t="s">
        <v>77</v>
      </c>
      <c r="C355" s="6">
        <v>49000</v>
      </c>
      <c r="D355" s="6">
        <v>549</v>
      </c>
      <c r="E355" s="6">
        <f t="shared" si="20"/>
        <v>26901000</v>
      </c>
      <c r="F355" s="11">
        <v>30</v>
      </c>
      <c r="G355" s="11"/>
      <c r="H355" s="59">
        <f t="shared" si="21"/>
        <v>1470000</v>
      </c>
      <c r="I355" s="9">
        <v>27.5</v>
      </c>
      <c r="J355" s="4">
        <v>27.5</v>
      </c>
      <c r="K355" s="4">
        <v>1912</v>
      </c>
      <c r="L355" s="4" t="s">
        <v>1212</v>
      </c>
      <c r="O355"/>
      <c r="P355"/>
      <c r="Q355"/>
    </row>
    <row r="356" spans="1:17" ht="12.75">
      <c r="A356" s="1"/>
      <c r="B356" s="1" t="s">
        <v>432</v>
      </c>
      <c r="C356" s="6">
        <v>60000</v>
      </c>
      <c r="D356" s="6">
        <v>457</v>
      </c>
      <c r="E356" s="6">
        <f t="shared" si="20"/>
        <v>27420000</v>
      </c>
      <c r="F356" s="11">
        <f>15+12.5</f>
        <v>27.5</v>
      </c>
      <c r="G356" s="11"/>
      <c r="H356" s="59">
        <f t="shared" si="21"/>
        <v>1650000</v>
      </c>
      <c r="I356" s="9">
        <v>12.5</v>
      </c>
      <c r="J356" s="4">
        <v>27.5</v>
      </c>
      <c r="K356" s="4" t="s">
        <v>1222</v>
      </c>
      <c r="L356" s="4" t="s">
        <v>1212</v>
      </c>
      <c r="O356"/>
      <c r="P356"/>
      <c r="Q356"/>
    </row>
    <row r="357" spans="1:17" ht="12.75">
      <c r="A357" s="1"/>
      <c r="B357" s="1" t="s">
        <v>143</v>
      </c>
      <c r="C357" s="6">
        <v>16000</v>
      </c>
      <c r="D357" s="6">
        <v>1730</v>
      </c>
      <c r="E357" s="6">
        <f t="shared" si="20"/>
        <v>27680000</v>
      </c>
      <c r="F357" s="11">
        <f>40+40</f>
        <v>80</v>
      </c>
      <c r="G357" s="11"/>
      <c r="H357" s="59">
        <f t="shared" si="21"/>
        <v>1280000</v>
      </c>
      <c r="I357" s="9">
        <v>40</v>
      </c>
      <c r="J357" s="4">
        <v>80</v>
      </c>
      <c r="K357" s="4">
        <v>1912</v>
      </c>
      <c r="L357" s="4" t="s">
        <v>1212</v>
      </c>
      <c r="O357"/>
      <c r="P357"/>
      <c r="Q357"/>
    </row>
    <row r="358" spans="1:17" ht="12.75">
      <c r="A358" s="1"/>
      <c r="B358" t="s">
        <v>426</v>
      </c>
      <c r="C358" s="6">
        <v>70121</v>
      </c>
      <c r="D358" s="6">
        <v>395</v>
      </c>
      <c r="E358" s="6">
        <f t="shared" si="20"/>
        <v>27697795</v>
      </c>
      <c r="F358" s="7">
        <v>22.44</v>
      </c>
      <c r="G358" s="7"/>
      <c r="H358" s="59">
        <f t="shared" si="21"/>
        <v>1573515.24</v>
      </c>
      <c r="I358" s="9">
        <v>22.44</v>
      </c>
      <c r="J358" s="9">
        <v>22.44</v>
      </c>
      <c r="K358" s="4" t="s">
        <v>1222</v>
      </c>
      <c r="L358" s="4" t="s">
        <v>1208</v>
      </c>
      <c r="O358"/>
      <c r="P358"/>
      <c r="Q358"/>
    </row>
    <row r="359" spans="1:17" ht="12.75">
      <c r="A359" s="1"/>
      <c r="B359" s="1" t="s">
        <v>270</v>
      </c>
      <c r="C359" s="6">
        <v>180000</v>
      </c>
      <c r="D359" s="6">
        <v>155</v>
      </c>
      <c r="E359" s="6">
        <f t="shared" si="20"/>
        <v>27900000</v>
      </c>
      <c r="F359" s="11">
        <v>9</v>
      </c>
      <c r="G359" s="11"/>
      <c r="H359" s="59">
        <f t="shared" si="21"/>
        <v>1620000</v>
      </c>
      <c r="I359" s="9">
        <v>8</v>
      </c>
      <c r="J359" s="9">
        <v>8</v>
      </c>
      <c r="K359" s="4">
        <v>1912</v>
      </c>
      <c r="L359" s="4" t="s">
        <v>1208</v>
      </c>
      <c r="O359"/>
      <c r="P359"/>
      <c r="Q359"/>
    </row>
    <row r="360" spans="1:17" ht="12.75">
      <c r="A360" s="1"/>
      <c r="B360" t="s">
        <v>1468</v>
      </c>
      <c r="C360" s="13">
        <v>10000</v>
      </c>
      <c r="D360" s="13">
        <v>2815</v>
      </c>
      <c r="E360" s="6">
        <f t="shared" si="20"/>
        <v>28150000</v>
      </c>
      <c r="F360" s="7">
        <v>110</v>
      </c>
      <c r="G360" s="7"/>
      <c r="H360" s="59">
        <f t="shared" si="21"/>
        <v>1100000</v>
      </c>
      <c r="I360" s="24">
        <v>102.5</v>
      </c>
      <c r="J360" s="24">
        <v>102.5</v>
      </c>
      <c r="K360" s="24"/>
      <c r="L360" t="s">
        <v>1216</v>
      </c>
      <c r="O360"/>
      <c r="P360"/>
      <c r="Q360"/>
    </row>
    <row r="361" spans="1:17" ht="12.75">
      <c r="A361" s="1"/>
      <c r="B361" t="s">
        <v>1523</v>
      </c>
      <c r="C361" s="6">
        <v>50000</v>
      </c>
      <c r="D361" s="6">
        <v>574</v>
      </c>
      <c r="E361" s="6">
        <f t="shared" si="20"/>
        <v>28700000</v>
      </c>
      <c r="F361" s="7">
        <v>17.5</v>
      </c>
      <c r="G361" s="7"/>
      <c r="H361" s="59">
        <f t="shared" si="21"/>
        <v>875000</v>
      </c>
      <c r="I361" s="9">
        <v>17.5</v>
      </c>
      <c r="J361" s="4">
        <v>17.5</v>
      </c>
      <c r="K361" s="4">
        <v>1912</v>
      </c>
      <c r="L361" s="4" t="s">
        <v>1212</v>
      </c>
      <c r="O361"/>
      <c r="P361"/>
      <c r="Q361"/>
    </row>
    <row r="362" spans="1:17" ht="12.75">
      <c r="A362" s="1"/>
      <c r="B362" t="s">
        <v>429</v>
      </c>
      <c r="C362" s="6">
        <v>125086</v>
      </c>
      <c r="D362" s="6">
        <v>230</v>
      </c>
      <c r="E362" s="6">
        <f t="shared" si="20"/>
        <v>28769780</v>
      </c>
      <c r="F362" s="7">
        <v>5</v>
      </c>
      <c r="G362" s="7"/>
      <c r="H362" s="59">
        <f t="shared" si="21"/>
        <v>625430</v>
      </c>
      <c r="I362" s="9">
        <v>5</v>
      </c>
      <c r="J362" s="9">
        <v>10</v>
      </c>
      <c r="K362" s="4" t="s">
        <v>1214</v>
      </c>
      <c r="L362" s="4" t="s">
        <v>1212</v>
      </c>
      <c r="O362"/>
      <c r="P362"/>
      <c r="Q362"/>
    </row>
    <row r="363" spans="1:17" ht="12.75">
      <c r="A363" s="1"/>
      <c r="B363" s="1" t="s">
        <v>260</v>
      </c>
      <c r="C363" s="6">
        <v>24000</v>
      </c>
      <c r="D363" s="6">
        <v>1220</v>
      </c>
      <c r="E363" s="6">
        <f t="shared" si="20"/>
        <v>29280000</v>
      </c>
      <c r="F363" s="11">
        <v>60</v>
      </c>
      <c r="G363" s="11"/>
      <c r="H363" s="59">
        <f aca="true" t="shared" si="22" ref="H363:H387">PRODUCT(C363,F363)</f>
        <v>1440000</v>
      </c>
      <c r="I363" s="9">
        <v>23</v>
      </c>
      <c r="J363" s="4">
        <v>55</v>
      </c>
      <c r="K363" s="4">
        <v>1912</v>
      </c>
      <c r="L363" s="4" t="s">
        <v>1212</v>
      </c>
      <c r="O363"/>
      <c r="P363"/>
      <c r="Q363"/>
    </row>
    <row r="364" spans="1:17" ht="12.75">
      <c r="A364" s="1"/>
      <c r="B364" s="33" t="s">
        <v>86</v>
      </c>
      <c r="C364" s="6">
        <v>50000</v>
      </c>
      <c r="D364" s="6">
        <v>590</v>
      </c>
      <c r="E364" s="6">
        <f t="shared" si="20"/>
        <v>29500000</v>
      </c>
      <c r="F364" s="11">
        <v>37.5</v>
      </c>
      <c r="G364" s="11" t="s">
        <v>1222</v>
      </c>
      <c r="H364" s="59">
        <f t="shared" si="22"/>
        <v>1875000</v>
      </c>
      <c r="I364" s="9">
        <v>20</v>
      </c>
      <c r="J364" s="4">
        <v>37.5</v>
      </c>
      <c r="K364" s="4" t="s">
        <v>1222</v>
      </c>
      <c r="L364" s="4" t="s">
        <v>1212</v>
      </c>
      <c r="O364"/>
      <c r="P364"/>
      <c r="Q364"/>
    </row>
    <row r="365" spans="1:17" ht="12.75">
      <c r="A365" s="1"/>
      <c r="B365" t="s">
        <v>197</v>
      </c>
      <c r="C365" s="15">
        <v>96000</v>
      </c>
      <c r="D365" s="6">
        <v>310</v>
      </c>
      <c r="E365" s="6">
        <f t="shared" si="20"/>
        <v>29760000</v>
      </c>
      <c r="F365" s="7">
        <v>12.5</v>
      </c>
      <c r="G365" s="7" t="s">
        <v>1222</v>
      </c>
      <c r="H365" s="59">
        <f t="shared" si="22"/>
        <v>1200000</v>
      </c>
      <c r="I365" s="9">
        <v>10.5</v>
      </c>
      <c r="J365" s="4">
        <v>10.5</v>
      </c>
      <c r="K365" s="4" t="s">
        <v>1214</v>
      </c>
      <c r="L365" s="4" t="s">
        <v>1212</v>
      </c>
      <c r="O365"/>
      <c r="P365"/>
      <c r="Q365"/>
    </row>
    <row r="366" spans="1:17" ht="12.75">
      <c r="A366" s="1"/>
      <c r="B366" t="s">
        <v>255</v>
      </c>
      <c r="C366" s="6">
        <v>72000</v>
      </c>
      <c r="D366" s="6">
        <v>415</v>
      </c>
      <c r="E366" s="6">
        <f t="shared" si="20"/>
        <v>29880000</v>
      </c>
      <c r="F366" s="7">
        <f>10+10</f>
        <v>20</v>
      </c>
      <c r="G366" s="7"/>
      <c r="H366" s="59">
        <f t="shared" si="22"/>
        <v>1440000</v>
      </c>
      <c r="I366" s="9">
        <v>10</v>
      </c>
      <c r="J366" s="4">
        <v>20</v>
      </c>
      <c r="K366" s="4">
        <v>1912</v>
      </c>
      <c r="L366" s="4" t="s">
        <v>1212</v>
      </c>
      <c r="O366"/>
      <c r="P366"/>
      <c r="Q366"/>
    </row>
    <row r="367" spans="1:17" ht="12.75">
      <c r="A367" s="1"/>
      <c r="B367" t="s">
        <v>108</v>
      </c>
      <c r="C367" s="6">
        <v>76000</v>
      </c>
      <c r="D367" s="6">
        <v>400</v>
      </c>
      <c r="E367" s="6">
        <f t="shared" si="20"/>
        <v>30400000</v>
      </c>
      <c r="F367" s="7">
        <v>20</v>
      </c>
      <c r="G367" s="7"/>
      <c r="H367" s="59">
        <f t="shared" si="22"/>
        <v>1520000</v>
      </c>
      <c r="I367" s="9">
        <v>17.5</v>
      </c>
      <c r="J367" s="4">
        <v>17.5</v>
      </c>
      <c r="K367" s="4">
        <v>1912</v>
      </c>
      <c r="L367" s="4" t="s">
        <v>1212</v>
      </c>
      <c r="O367"/>
      <c r="P367"/>
      <c r="Q367"/>
    </row>
    <row r="368" spans="1:17" ht="12.75">
      <c r="A368" s="1"/>
      <c r="B368" t="s">
        <v>1503</v>
      </c>
      <c r="C368" s="6">
        <v>100000</v>
      </c>
      <c r="D368" s="6">
        <v>305</v>
      </c>
      <c r="E368" s="6">
        <f t="shared" si="20"/>
        <v>30500000</v>
      </c>
      <c r="F368" s="7" t="s">
        <v>1211</v>
      </c>
      <c r="G368" s="7"/>
      <c r="H368" s="59">
        <f t="shared" si="22"/>
        <v>100000</v>
      </c>
      <c r="I368" s="9" t="s">
        <v>1211</v>
      </c>
      <c r="J368" s="4" t="s">
        <v>1504</v>
      </c>
      <c r="L368" s="4" t="s">
        <v>1212</v>
      </c>
      <c r="O368"/>
      <c r="P368"/>
      <c r="Q368"/>
    </row>
    <row r="369" spans="1:17" ht="12.75">
      <c r="A369" s="1"/>
      <c r="B369" t="s">
        <v>1283</v>
      </c>
      <c r="C369" s="6">
        <v>50000</v>
      </c>
      <c r="D369" s="6">
        <v>631</v>
      </c>
      <c r="E369" s="6">
        <f t="shared" si="20"/>
        <v>31550000</v>
      </c>
      <c r="F369" s="7">
        <v>32.5</v>
      </c>
      <c r="G369" s="7" t="s">
        <v>1284</v>
      </c>
      <c r="H369" s="59">
        <f t="shared" si="22"/>
        <v>1625000</v>
      </c>
      <c r="I369" s="9">
        <v>10</v>
      </c>
      <c r="J369" s="4">
        <v>32.5</v>
      </c>
      <c r="K369" s="4">
        <v>1912</v>
      </c>
      <c r="L369" s="4" t="s">
        <v>1212</v>
      </c>
      <c r="O369"/>
      <c r="P369"/>
      <c r="Q369"/>
    </row>
    <row r="370" spans="1:17" ht="12.75">
      <c r="A370" s="1"/>
      <c r="B370" s="1" t="s">
        <v>40</v>
      </c>
      <c r="C370" s="6">
        <v>78000</v>
      </c>
      <c r="D370" s="6">
        <v>406</v>
      </c>
      <c r="E370" s="6">
        <f t="shared" si="20"/>
        <v>31668000</v>
      </c>
      <c r="F370" s="11">
        <v>20</v>
      </c>
      <c r="G370" s="11"/>
      <c r="H370" s="59">
        <f t="shared" si="22"/>
        <v>1560000</v>
      </c>
      <c r="I370" s="9">
        <v>7.5</v>
      </c>
      <c r="J370" s="4">
        <v>20</v>
      </c>
      <c r="K370" s="4">
        <v>1912</v>
      </c>
      <c r="L370" s="4" t="s">
        <v>1208</v>
      </c>
      <c r="O370"/>
      <c r="P370"/>
      <c r="Q370"/>
    </row>
    <row r="371" spans="1:17" ht="12.75">
      <c r="A371" s="1"/>
      <c r="B371" t="s">
        <v>220</v>
      </c>
      <c r="C371" s="6">
        <v>21500</v>
      </c>
      <c r="D371" s="6">
        <v>1490</v>
      </c>
      <c r="E371" s="6">
        <f t="shared" si="20"/>
        <v>32035000</v>
      </c>
      <c r="F371" s="7">
        <v>38.74</v>
      </c>
      <c r="G371" s="7" t="s">
        <v>1222</v>
      </c>
      <c r="H371" s="59">
        <f t="shared" si="22"/>
        <v>832910</v>
      </c>
      <c r="I371" s="9" t="s">
        <v>1211</v>
      </c>
      <c r="J371" s="4" t="s">
        <v>1211</v>
      </c>
      <c r="K371" s="4" t="s">
        <v>1211</v>
      </c>
      <c r="L371" s="4" t="s">
        <v>1212</v>
      </c>
      <c r="O371"/>
      <c r="P371"/>
      <c r="Q371"/>
    </row>
    <row r="372" spans="1:17" ht="12.75">
      <c r="A372" s="1"/>
      <c r="B372" t="s">
        <v>0</v>
      </c>
      <c r="C372" s="6">
        <v>50000</v>
      </c>
      <c r="D372" s="6">
        <v>641</v>
      </c>
      <c r="E372" s="6">
        <f t="shared" si="20"/>
        <v>32050000</v>
      </c>
      <c r="F372" s="7">
        <v>30</v>
      </c>
      <c r="G372" s="7"/>
      <c r="H372" s="59">
        <f t="shared" si="22"/>
        <v>1500000</v>
      </c>
      <c r="I372" s="9">
        <v>15</v>
      </c>
      <c r="J372" s="4">
        <v>30</v>
      </c>
      <c r="K372" s="4">
        <v>1912</v>
      </c>
      <c r="L372" s="4" t="s">
        <v>1208</v>
      </c>
      <c r="O372"/>
      <c r="P372"/>
      <c r="Q372"/>
    </row>
    <row r="373" spans="1:17" ht="12.75">
      <c r="A373" s="1"/>
      <c r="B373" s="1" t="s">
        <v>61</v>
      </c>
      <c r="C373" s="6">
        <v>40000</v>
      </c>
      <c r="D373" s="6">
        <v>807</v>
      </c>
      <c r="E373" s="6">
        <f t="shared" si="20"/>
        <v>32280000</v>
      </c>
      <c r="F373" s="11">
        <v>47</v>
      </c>
      <c r="G373" s="11"/>
      <c r="H373" s="59">
        <f t="shared" si="22"/>
        <v>1880000</v>
      </c>
      <c r="I373" s="9">
        <v>34.5</v>
      </c>
      <c r="J373" s="4">
        <v>47</v>
      </c>
      <c r="K373" s="4" t="s">
        <v>1222</v>
      </c>
      <c r="L373" s="4" t="s">
        <v>1212</v>
      </c>
      <c r="O373"/>
      <c r="P373"/>
      <c r="Q373"/>
    </row>
    <row r="374" spans="1:17" ht="12.75">
      <c r="A374" s="1"/>
      <c r="B374" t="s">
        <v>406</v>
      </c>
      <c r="C374" s="6">
        <v>76500</v>
      </c>
      <c r="D374" s="6">
        <v>423</v>
      </c>
      <c r="E374" s="6">
        <f aca="true" t="shared" si="23" ref="E374:E405">PRODUCT(D374,C374)</f>
        <v>32359500</v>
      </c>
      <c r="F374" s="20">
        <v>29.89</v>
      </c>
      <c r="G374" s="7" t="s">
        <v>1222</v>
      </c>
      <c r="H374" s="59">
        <f t="shared" si="22"/>
        <v>2286585</v>
      </c>
      <c r="I374" s="9">
        <v>3.88</v>
      </c>
      <c r="J374" s="9">
        <v>3.88</v>
      </c>
      <c r="K374" s="4" t="s">
        <v>1214</v>
      </c>
      <c r="L374" s="4" t="s">
        <v>1208</v>
      </c>
      <c r="O374"/>
      <c r="P374"/>
      <c r="Q374"/>
    </row>
    <row r="375" spans="1:17" ht="12.75">
      <c r="A375" s="1"/>
      <c r="B375" s="1" t="s">
        <v>80</v>
      </c>
      <c r="C375" s="6">
        <v>120000</v>
      </c>
      <c r="D375" s="6">
        <v>272</v>
      </c>
      <c r="E375" s="6">
        <f t="shared" si="23"/>
        <v>32640000</v>
      </c>
      <c r="F375" s="11">
        <v>13.75</v>
      </c>
      <c r="G375" s="11"/>
      <c r="H375" s="59">
        <f t="shared" si="22"/>
        <v>1650000</v>
      </c>
      <c r="I375" s="9">
        <v>8.75</v>
      </c>
      <c r="J375" s="4">
        <v>13.75</v>
      </c>
      <c r="K375" s="4">
        <v>1912</v>
      </c>
      <c r="L375" s="4" t="s">
        <v>1212</v>
      </c>
      <c r="O375" s="1"/>
      <c r="P375"/>
      <c r="Q375"/>
    </row>
    <row r="376" spans="1:17" ht="12.75">
      <c r="A376" s="1"/>
      <c r="B376" t="s">
        <v>94</v>
      </c>
      <c r="C376" s="6">
        <v>88000</v>
      </c>
      <c r="D376" s="6">
        <v>371</v>
      </c>
      <c r="E376" s="6">
        <f t="shared" si="23"/>
        <v>32648000</v>
      </c>
      <c r="F376" s="7">
        <v>20</v>
      </c>
      <c r="G376" s="7" t="s">
        <v>1222</v>
      </c>
      <c r="H376" s="59">
        <f t="shared" si="22"/>
        <v>1760000</v>
      </c>
      <c r="I376" s="9">
        <v>20</v>
      </c>
      <c r="J376" s="4">
        <v>20</v>
      </c>
      <c r="K376" s="4" t="s">
        <v>1222</v>
      </c>
      <c r="L376" s="4" t="s">
        <v>1212</v>
      </c>
      <c r="O376"/>
      <c r="P376"/>
      <c r="Q376"/>
    </row>
    <row r="377" spans="1:17" ht="12.75">
      <c r="A377" s="1"/>
      <c r="B377" t="s">
        <v>1234</v>
      </c>
      <c r="C377" s="6">
        <v>50000</v>
      </c>
      <c r="D377" s="8">
        <v>664</v>
      </c>
      <c r="E377" s="6">
        <f t="shared" si="23"/>
        <v>33200000</v>
      </c>
      <c r="F377" s="7">
        <v>32.5</v>
      </c>
      <c r="G377" s="7"/>
      <c r="H377" s="59">
        <f t="shared" si="22"/>
        <v>1625000</v>
      </c>
      <c r="I377" s="9">
        <v>32.5</v>
      </c>
      <c r="J377" s="4">
        <v>32.5</v>
      </c>
      <c r="K377" s="4">
        <v>1912</v>
      </c>
      <c r="L377" s="4" t="s">
        <v>1212</v>
      </c>
      <c r="O377"/>
      <c r="P377"/>
      <c r="Q377"/>
    </row>
    <row r="378" spans="1:17" ht="12.75">
      <c r="A378" s="1"/>
      <c r="B378" s="1" t="s">
        <v>212</v>
      </c>
      <c r="C378" s="6">
        <v>27000</v>
      </c>
      <c r="D378" s="6">
        <v>1275</v>
      </c>
      <c r="E378" s="6">
        <f t="shared" si="23"/>
        <v>34425000</v>
      </c>
      <c r="F378" s="11">
        <v>45</v>
      </c>
      <c r="G378" s="11" t="s">
        <v>1222</v>
      </c>
      <c r="H378" s="59">
        <f t="shared" si="22"/>
        <v>1215000</v>
      </c>
      <c r="I378" s="9">
        <v>45</v>
      </c>
      <c r="J378" s="4">
        <v>45</v>
      </c>
      <c r="K378" s="4" t="s">
        <v>1222</v>
      </c>
      <c r="L378" s="4" t="s">
        <v>1212</v>
      </c>
      <c r="O378"/>
      <c r="P378"/>
      <c r="Q378"/>
    </row>
    <row r="379" spans="1:17" ht="12.75">
      <c r="A379" s="1"/>
      <c r="B379" t="s">
        <v>259</v>
      </c>
      <c r="C379" s="6">
        <v>20000</v>
      </c>
      <c r="D379" s="6">
        <v>1732</v>
      </c>
      <c r="E379" s="6">
        <f t="shared" si="23"/>
        <v>34640000</v>
      </c>
      <c r="F379" s="7">
        <v>75</v>
      </c>
      <c r="G379" s="7" t="s">
        <v>1222</v>
      </c>
      <c r="H379" s="59">
        <f t="shared" si="22"/>
        <v>1500000</v>
      </c>
      <c r="I379" s="9">
        <v>62.5</v>
      </c>
      <c r="J379" s="4">
        <v>75</v>
      </c>
      <c r="K379" s="4" t="s">
        <v>1222</v>
      </c>
      <c r="L379" s="4" t="s">
        <v>1212</v>
      </c>
      <c r="O379"/>
      <c r="P379"/>
      <c r="Q379"/>
    </row>
    <row r="380" spans="1:17" ht="12.75">
      <c r="A380" s="1"/>
      <c r="B380" t="s">
        <v>1474</v>
      </c>
      <c r="C380" s="13">
        <v>12000</v>
      </c>
      <c r="D380" s="13">
        <v>2900</v>
      </c>
      <c r="E380" s="6">
        <f t="shared" si="23"/>
        <v>34800000</v>
      </c>
      <c r="F380" s="7">
        <v>165</v>
      </c>
      <c r="G380" s="7"/>
      <c r="H380" s="59">
        <f t="shared" si="22"/>
        <v>1980000</v>
      </c>
      <c r="I380" s="24">
        <v>105</v>
      </c>
      <c r="J380" s="24">
        <v>155</v>
      </c>
      <c r="K380" s="24"/>
      <c r="L380" t="s">
        <v>1216</v>
      </c>
      <c r="O380" s="3"/>
      <c r="P380" s="3"/>
      <c r="Q380" s="3"/>
    </row>
    <row r="381" spans="1:17" ht="12.75">
      <c r="A381" s="1"/>
      <c r="B381" s="1" t="s">
        <v>156</v>
      </c>
      <c r="C381" s="6">
        <v>80000</v>
      </c>
      <c r="D381" s="6">
        <v>449</v>
      </c>
      <c r="E381" s="6">
        <f t="shared" si="23"/>
        <v>35920000</v>
      </c>
      <c r="F381" s="11">
        <v>25</v>
      </c>
      <c r="G381" s="11"/>
      <c r="H381" s="59">
        <f t="shared" si="22"/>
        <v>2000000</v>
      </c>
      <c r="I381" s="9">
        <v>12.5</v>
      </c>
      <c r="J381" s="4">
        <v>22.5</v>
      </c>
      <c r="K381" s="4">
        <v>1912</v>
      </c>
      <c r="L381" s="4" t="s">
        <v>1212</v>
      </c>
      <c r="O381"/>
      <c r="P381"/>
      <c r="Q381"/>
    </row>
    <row r="382" spans="1:17" ht="12.75">
      <c r="A382" s="1"/>
      <c r="B382" t="s">
        <v>182</v>
      </c>
      <c r="C382" s="6">
        <v>118000</v>
      </c>
      <c r="D382" s="6">
        <v>305</v>
      </c>
      <c r="E382" s="6">
        <f t="shared" si="23"/>
        <v>35990000</v>
      </c>
      <c r="F382" s="7">
        <v>1.91</v>
      </c>
      <c r="G382" s="7"/>
      <c r="H382" s="59">
        <f t="shared" si="22"/>
        <v>225380</v>
      </c>
      <c r="I382" s="9">
        <v>1.91</v>
      </c>
      <c r="J382" s="4">
        <v>1.91</v>
      </c>
      <c r="K382" s="4">
        <v>1912</v>
      </c>
      <c r="L382" s="4" t="s">
        <v>1212</v>
      </c>
      <c r="O382"/>
      <c r="P382"/>
      <c r="Q382"/>
    </row>
    <row r="383" spans="1:17" ht="12.75">
      <c r="A383" s="1"/>
      <c r="B383" s="1" t="s">
        <v>69</v>
      </c>
      <c r="C383" s="6">
        <v>50000</v>
      </c>
      <c r="D383" s="6">
        <v>720</v>
      </c>
      <c r="E383" s="6">
        <f t="shared" si="23"/>
        <v>36000000</v>
      </c>
      <c r="F383" s="11">
        <v>37.5</v>
      </c>
      <c r="G383" s="11"/>
      <c r="H383" s="59">
        <f t="shared" si="22"/>
        <v>1875000</v>
      </c>
      <c r="I383" s="9">
        <v>27.5</v>
      </c>
      <c r="J383" s="4">
        <v>37.5</v>
      </c>
      <c r="K383" s="4" t="s">
        <v>1222</v>
      </c>
      <c r="L383" s="4" t="s">
        <v>1208</v>
      </c>
      <c r="O383"/>
      <c r="P383"/>
      <c r="Q383"/>
    </row>
    <row r="384" spans="1:17" ht="12.75">
      <c r="A384" s="1"/>
      <c r="B384" t="s">
        <v>91</v>
      </c>
      <c r="C384" s="6">
        <v>250000</v>
      </c>
      <c r="D384" s="6">
        <v>146</v>
      </c>
      <c r="E384" s="6">
        <f t="shared" si="23"/>
        <v>36500000</v>
      </c>
      <c r="F384" s="7">
        <v>7</v>
      </c>
      <c r="G384" s="7"/>
      <c r="H384" s="59">
        <f t="shared" si="22"/>
        <v>1750000</v>
      </c>
      <c r="I384" s="9">
        <v>7</v>
      </c>
      <c r="J384" s="4">
        <v>7</v>
      </c>
      <c r="K384" s="4" t="s">
        <v>1222</v>
      </c>
      <c r="L384" s="4" t="s">
        <v>1208</v>
      </c>
      <c r="O384"/>
      <c r="P384"/>
      <c r="Q384"/>
    </row>
    <row r="385" spans="1:17" ht="12.75">
      <c r="A385" s="1"/>
      <c r="B385" t="s">
        <v>1501</v>
      </c>
      <c r="C385" s="6">
        <v>60000</v>
      </c>
      <c r="D385" s="6">
        <v>615</v>
      </c>
      <c r="E385" s="6">
        <f t="shared" si="23"/>
        <v>36900000</v>
      </c>
      <c r="F385" s="7">
        <v>30</v>
      </c>
      <c r="G385" s="7"/>
      <c r="H385" s="59">
        <f t="shared" si="22"/>
        <v>1800000</v>
      </c>
      <c r="I385" s="9">
        <v>15</v>
      </c>
      <c r="J385" s="4">
        <v>30</v>
      </c>
      <c r="K385" s="4">
        <v>1912</v>
      </c>
      <c r="L385" s="4" t="s">
        <v>1208</v>
      </c>
      <c r="O385"/>
      <c r="P385"/>
      <c r="Q385"/>
    </row>
    <row r="386" spans="1:17" ht="12.75">
      <c r="A386" s="1"/>
      <c r="B386" s="34" t="s">
        <v>113</v>
      </c>
      <c r="C386" s="6">
        <v>60000</v>
      </c>
      <c r="D386" s="6">
        <v>620</v>
      </c>
      <c r="E386" s="6">
        <f t="shared" si="23"/>
        <v>37200000</v>
      </c>
      <c r="F386" s="35">
        <f>13.75+14</f>
        <v>27.75</v>
      </c>
      <c r="G386" s="35"/>
      <c r="H386" s="59">
        <f t="shared" si="22"/>
        <v>1665000</v>
      </c>
      <c r="I386" s="9">
        <v>14</v>
      </c>
      <c r="J386" s="4">
        <v>27.5</v>
      </c>
      <c r="K386" s="4">
        <v>1911</v>
      </c>
      <c r="L386" s="4" t="s">
        <v>1208</v>
      </c>
      <c r="O386"/>
      <c r="P386"/>
      <c r="Q386"/>
    </row>
    <row r="387" spans="1:17" ht="12.75">
      <c r="A387" s="1"/>
      <c r="B387" t="s">
        <v>187</v>
      </c>
      <c r="C387" s="6">
        <v>50000</v>
      </c>
      <c r="D387" s="6">
        <v>745</v>
      </c>
      <c r="E387" s="6">
        <f t="shared" si="23"/>
        <v>37250000</v>
      </c>
      <c r="F387" s="7">
        <v>35</v>
      </c>
      <c r="G387" s="7"/>
      <c r="H387" s="59">
        <f t="shared" si="22"/>
        <v>1750000</v>
      </c>
      <c r="I387" s="9">
        <v>35</v>
      </c>
      <c r="J387" s="4">
        <v>35</v>
      </c>
      <c r="K387" s="4" t="s">
        <v>1222</v>
      </c>
      <c r="L387" s="4" t="s">
        <v>1208</v>
      </c>
      <c r="O387"/>
      <c r="P387"/>
      <c r="Q387"/>
    </row>
    <row r="388" spans="1:17" ht="12.75">
      <c r="A388" s="1"/>
      <c r="B388" s="1" t="s">
        <v>1519</v>
      </c>
      <c r="C388" s="6">
        <v>60000</v>
      </c>
      <c r="D388" s="6">
        <v>622</v>
      </c>
      <c r="E388" s="6">
        <f t="shared" si="23"/>
        <v>37320000</v>
      </c>
      <c r="F388" s="11">
        <v>24</v>
      </c>
      <c r="G388" s="11"/>
      <c r="H388" s="59">
        <f aca="true" t="shared" si="24" ref="H388:H419">PRODUCT(C388,F388)</f>
        <v>1440000</v>
      </c>
      <c r="I388" s="9">
        <v>8</v>
      </c>
      <c r="J388" s="4">
        <v>22.5</v>
      </c>
      <c r="K388" s="4">
        <v>1912</v>
      </c>
      <c r="L388" s="4" t="s">
        <v>1208</v>
      </c>
      <c r="O388"/>
      <c r="P388"/>
      <c r="Q388"/>
    </row>
    <row r="389" spans="1:17" ht="12.75">
      <c r="A389" s="1"/>
      <c r="B389" t="s">
        <v>145</v>
      </c>
      <c r="C389" s="6">
        <v>24000</v>
      </c>
      <c r="D389" s="6">
        <v>1610</v>
      </c>
      <c r="E389" s="6">
        <f t="shared" si="23"/>
        <v>38640000</v>
      </c>
      <c r="F389" s="7">
        <v>75</v>
      </c>
      <c r="G389" s="7" t="s">
        <v>1222</v>
      </c>
      <c r="H389" s="59">
        <f t="shared" si="24"/>
        <v>1800000</v>
      </c>
      <c r="I389" s="9">
        <v>37.5</v>
      </c>
      <c r="J389" s="4">
        <v>65</v>
      </c>
      <c r="K389" s="4">
        <v>1912</v>
      </c>
      <c r="L389" s="4" t="s">
        <v>1212</v>
      </c>
      <c r="M389" s="10" t="s">
        <v>1512</v>
      </c>
      <c r="O389"/>
      <c r="P389"/>
      <c r="Q389"/>
    </row>
    <row r="390" spans="1:17" ht="12.75">
      <c r="A390" s="1"/>
      <c r="B390" s="1" t="s">
        <v>1275</v>
      </c>
      <c r="C390" s="6">
        <v>40000</v>
      </c>
      <c r="D390" s="6">
        <v>976</v>
      </c>
      <c r="E390" s="6">
        <f t="shared" si="23"/>
        <v>39040000</v>
      </c>
      <c r="F390" s="11">
        <v>28</v>
      </c>
      <c r="G390" s="11"/>
      <c r="H390" s="59">
        <f t="shared" si="24"/>
        <v>1120000</v>
      </c>
      <c r="I390" s="9">
        <v>27</v>
      </c>
      <c r="J390" s="4">
        <v>27</v>
      </c>
      <c r="K390" s="4">
        <v>1912</v>
      </c>
      <c r="L390" s="4" t="s">
        <v>1208</v>
      </c>
      <c r="O390"/>
      <c r="P390"/>
      <c r="Q390"/>
    </row>
    <row r="391" spans="1:17" ht="12.75">
      <c r="A391" s="1"/>
      <c r="B391" t="s">
        <v>1469</v>
      </c>
      <c r="C391" s="13">
        <v>60000</v>
      </c>
      <c r="D391" s="13">
        <v>660</v>
      </c>
      <c r="E391" s="6">
        <f t="shared" si="23"/>
        <v>39600000</v>
      </c>
      <c r="F391" s="7">
        <v>40</v>
      </c>
      <c r="G391" s="7"/>
      <c r="H391" s="59">
        <f t="shared" si="24"/>
        <v>2400000</v>
      </c>
      <c r="I391" s="24">
        <v>40</v>
      </c>
      <c r="J391" s="24">
        <v>40</v>
      </c>
      <c r="K391" s="24"/>
      <c r="L391" t="s">
        <v>1212</v>
      </c>
      <c r="O391" s="21"/>
      <c r="P391"/>
      <c r="Q391"/>
    </row>
    <row r="392" spans="1:17" ht="12.75">
      <c r="A392" s="1"/>
      <c r="B392" t="s">
        <v>1476</v>
      </c>
      <c r="C392" s="13">
        <v>10000</v>
      </c>
      <c r="D392" s="13">
        <v>4000</v>
      </c>
      <c r="E392" s="6">
        <f t="shared" si="23"/>
        <v>40000000</v>
      </c>
      <c r="F392" s="7">
        <v>197.916</v>
      </c>
      <c r="G392" s="7"/>
      <c r="H392" s="59">
        <f t="shared" si="24"/>
        <v>1979160</v>
      </c>
      <c r="I392" s="24">
        <v>20</v>
      </c>
      <c r="J392" s="24">
        <v>197.916</v>
      </c>
      <c r="K392" s="24"/>
      <c r="L392" t="s">
        <v>1212</v>
      </c>
      <c r="O392"/>
      <c r="P392"/>
      <c r="Q392"/>
    </row>
    <row r="393" spans="1:17" ht="12.75">
      <c r="A393" s="1"/>
      <c r="B393" t="s">
        <v>1210</v>
      </c>
      <c r="C393" s="6">
        <v>40000</v>
      </c>
      <c r="D393" s="8">
        <v>1000</v>
      </c>
      <c r="E393" s="6">
        <f t="shared" si="23"/>
        <v>40000000</v>
      </c>
      <c r="F393" s="7" t="s">
        <v>1211</v>
      </c>
      <c r="G393" s="7"/>
      <c r="H393" s="59">
        <f t="shared" si="24"/>
        <v>40000</v>
      </c>
      <c r="J393" s="4" t="s">
        <v>1211</v>
      </c>
      <c r="K393" s="4" t="s">
        <v>1211</v>
      </c>
      <c r="L393" s="4" t="s">
        <v>1212</v>
      </c>
      <c r="O393"/>
      <c r="P393"/>
      <c r="Q393"/>
    </row>
    <row r="394" spans="1:17" ht="12.75">
      <c r="A394" s="1"/>
      <c r="B394" t="s">
        <v>1451</v>
      </c>
      <c r="C394" s="13">
        <v>50000</v>
      </c>
      <c r="D394" s="13">
        <v>810</v>
      </c>
      <c r="E394" s="6">
        <f t="shared" si="23"/>
        <v>40500000</v>
      </c>
      <c r="F394" s="7">
        <v>22.916</v>
      </c>
      <c r="G394" s="7"/>
      <c r="H394" s="59">
        <f t="shared" si="24"/>
        <v>1145800</v>
      </c>
      <c r="I394" s="24">
        <v>21.875</v>
      </c>
      <c r="J394" s="24">
        <v>21.875</v>
      </c>
      <c r="K394" s="24"/>
      <c r="L394" t="s">
        <v>1212</v>
      </c>
      <c r="O394"/>
      <c r="P394"/>
      <c r="Q394"/>
    </row>
    <row r="395" spans="1:17" ht="12.75">
      <c r="A395" s="1"/>
      <c r="B395" t="s">
        <v>1287</v>
      </c>
      <c r="C395" s="6">
        <v>72500</v>
      </c>
      <c r="D395" s="6">
        <v>570.5</v>
      </c>
      <c r="E395" s="6">
        <f t="shared" si="23"/>
        <v>41361250</v>
      </c>
      <c r="F395" s="7">
        <v>26</v>
      </c>
      <c r="G395" s="7" t="s">
        <v>1222</v>
      </c>
      <c r="H395" s="59">
        <f t="shared" si="24"/>
        <v>1885000</v>
      </c>
      <c r="I395" s="9">
        <v>10</v>
      </c>
      <c r="J395" s="4">
        <v>26</v>
      </c>
      <c r="K395" s="4" t="s">
        <v>1214</v>
      </c>
      <c r="L395" s="4" t="s">
        <v>1212</v>
      </c>
      <c r="O395"/>
      <c r="P395"/>
      <c r="Q395"/>
    </row>
    <row r="396" spans="1:17" ht="12.75">
      <c r="A396" s="1"/>
      <c r="B396" t="s">
        <v>1443</v>
      </c>
      <c r="C396" s="13">
        <v>10000</v>
      </c>
      <c r="D396" s="13">
        <v>4150</v>
      </c>
      <c r="E396" s="6">
        <f t="shared" si="23"/>
        <v>41500000</v>
      </c>
      <c r="F396" s="7">
        <v>239.58</v>
      </c>
      <c r="G396" s="7"/>
      <c r="H396" s="59">
        <f t="shared" si="24"/>
        <v>2395800</v>
      </c>
      <c r="I396" s="24">
        <v>169.16</v>
      </c>
      <c r="J396" s="24">
        <v>229.16</v>
      </c>
      <c r="K396" s="24"/>
      <c r="L396" t="s">
        <v>1212</v>
      </c>
      <c r="O396"/>
      <c r="P396"/>
      <c r="Q396"/>
    </row>
    <row r="397" spans="1:17" ht="12.75">
      <c r="A397" s="1"/>
      <c r="B397" t="s">
        <v>224</v>
      </c>
      <c r="C397" s="6">
        <v>15000</v>
      </c>
      <c r="D397" s="6">
        <v>2800</v>
      </c>
      <c r="E397" s="6">
        <f t="shared" si="23"/>
        <v>42000000</v>
      </c>
      <c r="F397" s="7">
        <v>30</v>
      </c>
      <c r="G397" s="7" t="s">
        <v>1222</v>
      </c>
      <c r="H397" s="59">
        <f t="shared" si="24"/>
        <v>450000</v>
      </c>
      <c r="I397" s="9">
        <v>10</v>
      </c>
      <c r="J397" s="4">
        <v>25</v>
      </c>
      <c r="K397" s="4" t="s">
        <v>1214</v>
      </c>
      <c r="L397" s="4" t="s">
        <v>1212</v>
      </c>
      <c r="O397"/>
      <c r="P397"/>
      <c r="Q397"/>
    </row>
    <row r="398" spans="1:17" ht="12.75">
      <c r="A398" s="1"/>
      <c r="B398" s="1" t="s">
        <v>106</v>
      </c>
      <c r="C398" s="6">
        <v>100000</v>
      </c>
      <c r="D398" s="6">
        <v>422</v>
      </c>
      <c r="E398" s="6">
        <f t="shared" si="23"/>
        <v>42200000</v>
      </c>
      <c r="F398" s="11">
        <v>12.5</v>
      </c>
      <c r="G398" s="11"/>
      <c r="H398" s="59">
        <f t="shared" si="24"/>
        <v>1250000</v>
      </c>
      <c r="I398" s="9">
        <v>12.5</v>
      </c>
      <c r="J398" s="4">
        <v>12.5</v>
      </c>
      <c r="K398" s="4">
        <v>1912613</v>
      </c>
      <c r="L398" s="4" t="s">
        <v>1208</v>
      </c>
      <c r="O398" s="7"/>
      <c r="P398" s="7"/>
      <c r="Q398" s="7"/>
    </row>
    <row r="399" spans="1:17" ht="12.75">
      <c r="A399" s="1"/>
      <c r="B399" t="s">
        <v>1458</v>
      </c>
      <c r="C399" s="13">
        <v>20000</v>
      </c>
      <c r="D399" s="13">
        <v>2150</v>
      </c>
      <c r="E399" s="6">
        <f t="shared" si="23"/>
        <v>43000000</v>
      </c>
      <c r="F399" s="7">
        <v>120</v>
      </c>
      <c r="G399" s="7"/>
      <c r="H399" s="59">
        <f t="shared" si="24"/>
        <v>2400000</v>
      </c>
      <c r="I399" s="24">
        <v>85</v>
      </c>
      <c r="J399" s="24">
        <v>115</v>
      </c>
      <c r="K399" s="24"/>
      <c r="L399" t="s">
        <v>1212</v>
      </c>
      <c r="O399"/>
      <c r="P399"/>
      <c r="Q399"/>
    </row>
    <row r="400" spans="1:17" ht="12.75">
      <c r="A400" s="1"/>
      <c r="B400" t="s">
        <v>1282</v>
      </c>
      <c r="C400" s="6">
        <v>100000</v>
      </c>
      <c r="D400" s="6">
        <v>439</v>
      </c>
      <c r="E400" s="6">
        <f t="shared" si="23"/>
        <v>43900000</v>
      </c>
      <c r="F400" s="7">
        <f>8.25+8.25</f>
        <v>16.5</v>
      </c>
      <c r="G400" s="7"/>
      <c r="H400" s="59">
        <f t="shared" si="24"/>
        <v>1650000</v>
      </c>
      <c r="I400" s="9">
        <v>8.25</v>
      </c>
      <c r="J400" s="4">
        <v>16.5</v>
      </c>
      <c r="K400" s="4">
        <v>1912</v>
      </c>
      <c r="L400" s="4" t="s">
        <v>1208</v>
      </c>
      <c r="O400"/>
      <c r="P400"/>
      <c r="Q400"/>
    </row>
    <row r="401" spans="1:17" ht="12.75">
      <c r="A401" s="1"/>
      <c r="B401" t="s">
        <v>1467</v>
      </c>
      <c r="C401" s="13">
        <v>4000</v>
      </c>
      <c r="D401" s="13">
        <v>11150</v>
      </c>
      <c r="E401" s="6">
        <f t="shared" si="23"/>
        <v>44600000</v>
      </c>
      <c r="F401" s="7">
        <v>416.66</v>
      </c>
      <c r="G401" s="7"/>
      <c r="H401" s="59">
        <f t="shared" si="24"/>
        <v>1666640</v>
      </c>
      <c r="I401" s="24">
        <v>104.16</v>
      </c>
      <c r="J401" s="24">
        <v>390.625</v>
      </c>
      <c r="K401" s="24"/>
      <c r="L401" t="s">
        <v>1212</v>
      </c>
      <c r="O401"/>
      <c r="P401"/>
      <c r="Q401"/>
    </row>
    <row r="402" spans="1:17" ht="12.75">
      <c r="A402" s="1"/>
      <c r="B402" t="s">
        <v>428</v>
      </c>
      <c r="C402" s="6">
        <v>400000</v>
      </c>
      <c r="D402" s="6">
        <v>112</v>
      </c>
      <c r="E402" s="6">
        <f t="shared" si="23"/>
        <v>44800000</v>
      </c>
      <c r="F402" s="7">
        <f>3.825+3.825</f>
        <v>7.65</v>
      </c>
      <c r="G402" s="7"/>
      <c r="H402" s="59">
        <f t="shared" si="24"/>
        <v>3060000</v>
      </c>
      <c r="I402" s="9">
        <v>3.825</v>
      </c>
      <c r="J402" s="9">
        <v>7.65</v>
      </c>
      <c r="K402" s="4" t="s">
        <v>1214</v>
      </c>
      <c r="L402" s="4" t="s">
        <v>1212</v>
      </c>
      <c r="O402"/>
      <c r="P402"/>
      <c r="Q402"/>
    </row>
    <row r="403" spans="1:17" ht="12.75">
      <c r="A403" s="1"/>
      <c r="B403" t="s">
        <v>88</v>
      </c>
      <c r="C403" s="6">
        <v>50000</v>
      </c>
      <c r="D403" s="6">
        <v>907</v>
      </c>
      <c r="E403" s="6">
        <f t="shared" si="23"/>
        <v>45350000</v>
      </c>
      <c r="F403" s="7">
        <v>45</v>
      </c>
      <c r="G403" s="7" t="s">
        <v>1222</v>
      </c>
      <c r="H403" s="59">
        <f t="shared" si="24"/>
        <v>2250000</v>
      </c>
      <c r="I403" s="9">
        <v>20</v>
      </c>
      <c r="J403" s="4">
        <v>45</v>
      </c>
      <c r="K403" s="4" t="s">
        <v>1214</v>
      </c>
      <c r="L403" s="4" t="s">
        <v>1208</v>
      </c>
      <c r="O403"/>
      <c r="P403"/>
      <c r="Q403"/>
    </row>
    <row r="404" spans="1:17" ht="12.75">
      <c r="A404" s="1"/>
      <c r="B404" s="1" t="s">
        <v>411</v>
      </c>
      <c r="C404" s="6">
        <v>60000</v>
      </c>
      <c r="D404" s="6">
        <v>805</v>
      </c>
      <c r="E404" s="6">
        <f t="shared" si="23"/>
        <v>48300000</v>
      </c>
      <c r="F404" s="11">
        <f>25+7.5</f>
        <v>32.5</v>
      </c>
      <c r="G404" s="11"/>
      <c r="H404" s="59">
        <f t="shared" si="24"/>
        <v>1950000</v>
      </c>
      <c r="I404" s="9">
        <v>25</v>
      </c>
      <c r="J404" s="4">
        <v>32.5</v>
      </c>
      <c r="K404" s="4" t="s">
        <v>1222</v>
      </c>
      <c r="L404" s="4" t="s">
        <v>1212</v>
      </c>
      <c r="O404"/>
      <c r="P404"/>
      <c r="Q404"/>
    </row>
    <row r="405" spans="1:17" ht="12.75">
      <c r="A405" s="1"/>
      <c r="B405" s="39" t="s">
        <v>341</v>
      </c>
      <c r="C405" s="6">
        <v>40000</v>
      </c>
      <c r="D405" s="6">
        <v>1211</v>
      </c>
      <c r="E405" s="6">
        <f t="shared" si="23"/>
        <v>48440000</v>
      </c>
      <c r="F405" s="40">
        <v>55</v>
      </c>
      <c r="G405" s="40"/>
      <c r="H405" s="59">
        <f t="shared" si="24"/>
        <v>2200000</v>
      </c>
      <c r="I405" s="9">
        <v>85</v>
      </c>
      <c r="J405" s="4">
        <v>85</v>
      </c>
      <c r="K405" s="4">
        <v>1912</v>
      </c>
      <c r="L405" s="4" t="s">
        <v>1212</v>
      </c>
      <c r="O405"/>
      <c r="P405"/>
      <c r="Q405"/>
    </row>
    <row r="406" spans="1:17" ht="12.75">
      <c r="A406" s="1"/>
      <c r="B406" t="s">
        <v>1280</v>
      </c>
      <c r="C406" s="6">
        <v>10000</v>
      </c>
      <c r="D406" s="6">
        <v>4850</v>
      </c>
      <c r="E406" s="6">
        <f aca="true" t="shared" si="25" ref="E406:E437">PRODUCT(D406,C406)</f>
        <v>48500000</v>
      </c>
      <c r="F406" s="7">
        <v>75</v>
      </c>
      <c r="G406" s="7"/>
      <c r="H406" s="59">
        <f t="shared" si="24"/>
        <v>750000</v>
      </c>
      <c r="I406" s="9">
        <v>75</v>
      </c>
      <c r="J406" s="4">
        <v>75</v>
      </c>
      <c r="K406" s="4">
        <v>1912</v>
      </c>
      <c r="L406" s="4" t="s">
        <v>1212</v>
      </c>
      <c r="O406"/>
      <c r="P406"/>
      <c r="Q406"/>
    </row>
    <row r="407" spans="1:17" ht="12.75">
      <c r="A407" s="1"/>
      <c r="B407" s="1" t="s">
        <v>340</v>
      </c>
      <c r="C407" s="6">
        <v>32500</v>
      </c>
      <c r="D407" s="6">
        <v>1495</v>
      </c>
      <c r="E407" s="6">
        <f t="shared" si="25"/>
        <v>48587500</v>
      </c>
      <c r="F407" s="11">
        <v>75</v>
      </c>
      <c r="G407" s="11"/>
      <c r="H407" s="59">
        <f t="shared" si="24"/>
        <v>2437500</v>
      </c>
      <c r="I407" s="9">
        <v>25</v>
      </c>
      <c r="J407" s="4">
        <v>75</v>
      </c>
      <c r="K407" s="4" t="s">
        <v>1214</v>
      </c>
      <c r="L407" s="4" t="s">
        <v>1212</v>
      </c>
      <c r="O407" s="3"/>
      <c r="P407" s="3"/>
      <c r="Q407" s="3"/>
    </row>
    <row r="408" spans="1:17" ht="12.75">
      <c r="A408" s="1"/>
      <c r="B408" s="1" t="s">
        <v>306</v>
      </c>
      <c r="C408" s="6">
        <v>300000</v>
      </c>
      <c r="D408" s="6">
        <v>162</v>
      </c>
      <c r="E408" s="6">
        <f t="shared" si="25"/>
        <v>48600000</v>
      </c>
      <c r="F408" s="11">
        <v>6.25</v>
      </c>
      <c r="G408" s="11"/>
      <c r="H408" s="59">
        <f t="shared" si="24"/>
        <v>1875000</v>
      </c>
      <c r="I408" s="9">
        <v>6.25</v>
      </c>
      <c r="J408" s="14">
        <v>6.25</v>
      </c>
      <c r="K408" s="4">
        <v>1912</v>
      </c>
      <c r="L408" s="4" t="s">
        <v>1208</v>
      </c>
      <c r="O408"/>
      <c r="P408"/>
      <c r="Q408"/>
    </row>
    <row r="409" spans="1:17" ht="12.75">
      <c r="A409" s="1"/>
      <c r="B409" s="1" t="s">
        <v>452</v>
      </c>
      <c r="C409" s="27">
        <v>300000</v>
      </c>
      <c r="D409" s="10">
        <v>163</v>
      </c>
      <c r="E409" s="6">
        <f t="shared" si="25"/>
        <v>48900000</v>
      </c>
      <c r="F409" s="1">
        <f>8.75+6.5</f>
        <v>15.25</v>
      </c>
      <c r="G409" s="1"/>
      <c r="H409" s="59">
        <f t="shared" si="24"/>
        <v>4575000</v>
      </c>
      <c r="I409" s="10">
        <v>6.5</v>
      </c>
      <c r="J409" s="10">
        <v>17.5</v>
      </c>
      <c r="K409" s="10" t="s">
        <v>1214</v>
      </c>
      <c r="L409" s="10" t="s">
        <v>1208</v>
      </c>
      <c r="O409"/>
      <c r="P409"/>
      <c r="Q409"/>
    </row>
    <row r="410" spans="1:17" ht="12.75">
      <c r="A410" s="1"/>
      <c r="B410" s="28" t="s">
        <v>1496</v>
      </c>
      <c r="C410" s="27">
        <v>123000</v>
      </c>
      <c r="D410" s="10">
        <v>398</v>
      </c>
      <c r="E410" s="6">
        <f t="shared" si="25"/>
        <v>48954000</v>
      </c>
      <c r="F410" s="11">
        <v>15</v>
      </c>
      <c r="G410" s="19"/>
      <c r="H410" s="59">
        <f t="shared" si="24"/>
        <v>1845000</v>
      </c>
      <c r="I410" s="10"/>
      <c r="J410" s="10"/>
      <c r="K410" s="10"/>
      <c r="L410" s="10"/>
      <c r="O410"/>
      <c r="P410"/>
      <c r="Q410"/>
    </row>
    <row r="411" spans="1:17" ht="12.75">
      <c r="A411" s="1"/>
      <c r="B411" t="s">
        <v>1466</v>
      </c>
      <c r="C411" s="13">
        <v>16000</v>
      </c>
      <c r="D411" s="13">
        <v>3080</v>
      </c>
      <c r="E411" s="6">
        <f t="shared" si="25"/>
        <v>49280000</v>
      </c>
      <c r="F411" s="7">
        <v>166.66</v>
      </c>
      <c r="G411" s="7"/>
      <c r="H411" s="59">
        <f t="shared" si="24"/>
        <v>2666560</v>
      </c>
      <c r="I411" s="24">
        <v>26.04</v>
      </c>
      <c r="J411" s="24">
        <v>156.24</v>
      </c>
      <c r="K411" s="24"/>
      <c r="L411" t="s">
        <v>1212</v>
      </c>
      <c r="O411"/>
      <c r="P411"/>
      <c r="Q411"/>
    </row>
    <row r="412" spans="1:17" ht="12.75">
      <c r="A412" s="1"/>
      <c r="B412" s="1" t="s">
        <v>298</v>
      </c>
      <c r="C412" s="6">
        <v>100000</v>
      </c>
      <c r="D412" s="6">
        <v>500</v>
      </c>
      <c r="E412" s="6">
        <f t="shared" si="25"/>
        <v>50000000</v>
      </c>
      <c r="F412" s="11">
        <v>28.75</v>
      </c>
      <c r="G412" s="11"/>
      <c r="H412" s="59">
        <f t="shared" si="24"/>
        <v>2875000</v>
      </c>
      <c r="I412" s="9">
        <v>12.5</v>
      </c>
      <c r="J412" s="4">
        <v>27.5</v>
      </c>
      <c r="K412" s="4">
        <v>1912</v>
      </c>
      <c r="L412" s="4" t="s">
        <v>1208</v>
      </c>
      <c r="O412" s="3"/>
      <c r="P412" s="3"/>
      <c r="Q412" s="3"/>
    </row>
    <row r="413" spans="1:17" ht="12.75">
      <c r="A413" s="1"/>
      <c r="B413" t="s">
        <v>1237</v>
      </c>
      <c r="C413" s="6">
        <v>125000</v>
      </c>
      <c r="D413" s="8">
        <v>402</v>
      </c>
      <c r="E413" s="6">
        <f t="shared" si="25"/>
        <v>50250000</v>
      </c>
      <c r="F413" s="7">
        <v>10</v>
      </c>
      <c r="G413" s="7"/>
      <c r="H413" s="59">
        <f t="shared" si="24"/>
        <v>1250000</v>
      </c>
      <c r="I413" s="9">
        <v>10</v>
      </c>
      <c r="J413" s="4">
        <v>20</v>
      </c>
      <c r="K413" s="4">
        <v>1912</v>
      </c>
      <c r="L413" s="4" t="s">
        <v>1208</v>
      </c>
      <c r="O413"/>
      <c r="P413"/>
      <c r="Q413"/>
    </row>
    <row r="414" spans="1:17" ht="12.75">
      <c r="A414" s="1"/>
      <c r="B414" t="s">
        <v>148</v>
      </c>
      <c r="C414" s="6">
        <v>25500</v>
      </c>
      <c r="D414" s="6">
        <v>1980</v>
      </c>
      <c r="E414" s="6">
        <f t="shared" si="25"/>
        <v>50490000</v>
      </c>
      <c r="F414" s="7">
        <f>42.5+42.5</f>
        <v>85</v>
      </c>
      <c r="G414" s="7"/>
      <c r="H414" s="59">
        <f t="shared" si="24"/>
        <v>2167500</v>
      </c>
      <c r="I414" s="9">
        <v>42.5</v>
      </c>
      <c r="J414" s="4">
        <v>85</v>
      </c>
      <c r="K414" s="4">
        <v>1912</v>
      </c>
      <c r="L414" s="4" t="s">
        <v>1212</v>
      </c>
      <c r="O414"/>
      <c r="P414"/>
      <c r="Q414"/>
    </row>
    <row r="415" spans="1:17" ht="12.75">
      <c r="A415" s="1"/>
      <c r="B415" s="1" t="s">
        <v>155</v>
      </c>
      <c r="C415" s="6">
        <v>80000</v>
      </c>
      <c r="D415" s="6">
        <v>633</v>
      </c>
      <c r="E415" s="6">
        <f t="shared" si="25"/>
        <v>50640000</v>
      </c>
      <c r="F415" s="11">
        <v>34</v>
      </c>
      <c r="G415" s="11"/>
      <c r="H415" s="59">
        <f t="shared" si="24"/>
        <v>2720000</v>
      </c>
      <c r="I415" s="9">
        <v>14</v>
      </c>
      <c r="J415" s="4">
        <v>34</v>
      </c>
      <c r="K415" s="4">
        <v>1912</v>
      </c>
      <c r="L415" s="4" t="s">
        <v>1212</v>
      </c>
      <c r="O415"/>
      <c r="P415"/>
      <c r="Q415"/>
    </row>
    <row r="416" spans="1:17" ht="12.75">
      <c r="A416" s="1"/>
      <c r="B416" s="1" t="s">
        <v>159</v>
      </c>
      <c r="C416" s="6">
        <v>16000</v>
      </c>
      <c r="D416" s="6">
        <v>3250</v>
      </c>
      <c r="E416" s="6">
        <f t="shared" si="25"/>
        <v>52000000</v>
      </c>
      <c r="F416" s="11">
        <v>143.75</v>
      </c>
      <c r="G416" s="11" t="s">
        <v>1284</v>
      </c>
      <c r="H416" s="59">
        <f t="shared" si="24"/>
        <v>2300000</v>
      </c>
      <c r="I416" s="9">
        <v>168.75</v>
      </c>
      <c r="J416" s="4">
        <v>168.75</v>
      </c>
      <c r="K416" s="4">
        <v>1912</v>
      </c>
      <c r="L416" s="4" t="s">
        <v>1212</v>
      </c>
      <c r="M416" s="10" t="s">
        <v>1484</v>
      </c>
      <c r="O416"/>
      <c r="P416"/>
      <c r="Q416"/>
    </row>
    <row r="417" spans="1:17" ht="12.75">
      <c r="A417" s="1"/>
      <c r="B417" t="s">
        <v>356</v>
      </c>
      <c r="C417" s="6">
        <v>28000</v>
      </c>
      <c r="D417" s="6">
        <v>1912</v>
      </c>
      <c r="E417" s="6">
        <f t="shared" si="25"/>
        <v>53536000</v>
      </c>
      <c r="F417" s="7">
        <v>105</v>
      </c>
      <c r="G417" s="7"/>
      <c r="H417" s="59">
        <f t="shared" si="24"/>
        <v>2940000</v>
      </c>
      <c r="I417" s="9">
        <v>105</v>
      </c>
      <c r="J417" s="4">
        <v>105</v>
      </c>
      <c r="K417" s="4" t="s">
        <v>1222</v>
      </c>
      <c r="L417" s="4" t="s">
        <v>1212</v>
      </c>
      <c r="O417"/>
      <c r="P417"/>
      <c r="Q417"/>
    </row>
    <row r="418" spans="1:17" ht="12.75">
      <c r="A418" s="1"/>
      <c r="B418" s="28" t="s">
        <v>65</v>
      </c>
      <c r="C418" s="27">
        <v>35000</v>
      </c>
      <c r="D418" s="10">
        <v>1556</v>
      </c>
      <c r="E418" s="6">
        <f t="shared" si="25"/>
        <v>54460000</v>
      </c>
      <c r="F418" s="30">
        <v>60</v>
      </c>
      <c r="G418" s="30"/>
      <c r="H418" s="59">
        <f t="shared" si="24"/>
        <v>2100000</v>
      </c>
      <c r="I418" s="10">
        <v>15</v>
      </c>
      <c r="J418" s="10">
        <v>60</v>
      </c>
      <c r="K418" s="10">
        <v>1912</v>
      </c>
      <c r="L418" s="10" t="s">
        <v>1212</v>
      </c>
      <c r="O418"/>
      <c r="P418"/>
      <c r="Q418"/>
    </row>
    <row r="419" spans="1:17" ht="12.75">
      <c r="A419" s="1"/>
      <c r="B419" t="s">
        <v>232</v>
      </c>
      <c r="C419" s="6">
        <v>120000</v>
      </c>
      <c r="D419" s="6">
        <v>455</v>
      </c>
      <c r="E419" s="6">
        <f t="shared" si="25"/>
        <v>54600000</v>
      </c>
      <c r="F419" s="7">
        <v>17</v>
      </c>
      <c r="G419" s="7"/>
      <c r="H419" s="59">
        <f t="shared" si="24"/>
        <v>2040000</v>
      </c>
      <c r="I419" s="9">
        <v>16</v>
      </c>
      <c r="J419" s="4">
        <v>16</v>
      </c>
      <c r="K419" s="4">
        <v>1912</v>
      </c>
      <c r="L419" s="4" t="s">
        <v>1208</v>
      </c>
      <c r="O419"/>
      <c r="P419"/>
      <c r="Q419"/>
    </row>
    <row r="420" spans="1:17" ht="12.75">
      <c r="A420" s="1"/>
      <c r="B420" t="s">
        <v>1258</v>
      </c>
      <c r="C420" s="6">
        <v>100000</v>
      </c>
      <c r="D420" s="8">
        <v>559</v>
      </c>
      <c r="E420" s="6">
        <f t="shared" si="25"/>
        <v>55900000</v>
      </c>
      <c r="F420" s="7">
        <v>17.5</v>
      </c>
      <c r="G420" s="7"/>
      <c r="H420" s="59">
        <f aca="true" t="shared" si="26" ref="H420:H451">PRODUCT(C420,F420)</f>
        <v>1750000</v>
      </c>
      <c r="I420" s="9">
        <v>5</v>
      </c>
      <c r="J420" s="4">
        <v>17.5</v>
      </c>
      <c r="K420" s="4">
        <v>1912</v>
      </c>
      <c r="L420" s="4" t="s">
        <v>1212</v>
      </c>
      <c r="O420" s="3"/>
      <c r="P420" s="3"/>
      <c r="Q420" s="3"/>
    </row>
    <row r="421" spans="1:17" ht="12.75">
      <c r="A421" s="1"/>
      <c r="B421" t="s">
        <v>180</v>
      </c>
      <c r="C421" s="6">
        <v>24000</v>
      </c>
      <c r="D421" s="6">
        <v>2350</v>
      </c>
      <c r="E421" s="6">
        <f t="shared" si="25"/>
        <v>56400000</v>
      </c>
      <c r="F421" s="7">
        <f>40+40</f>
        <v>80</v>
      </c>
      <c r="G421" s="7"/>
      <c r="H421" s="59">
        <f t="shared" si="26"/>
        <v>1920000</v>
      </c>
      <c r="I421" s="9">
        <v>40</v>
      </c>
      <c r="J421" s="4">
        <v>80</v>
      </c>
      <c r="K421" s="4">
        <v>1912</v>
      </c>
      <c r="L421" s="4" t="s">
        <v>1212</v>
      </c>
      <c r="O421"/>
      <c r="P421"/>
      <c r="Q421"/>
    </row>
    <row r="422" spans="1:17" ht="12.75">
      <c r="A422" s="1"/>
      <c r="B422" s="7" t="s">
        <v>30</v>
      </c>
      <c r="C422" s="15">
        <v>200000</v>
      </c>
      <c r="D422" s="6">
        <v>283.5</v>
      </c>
      <c r="E422" s="6">
        <f t="shared" si="25"/>
        <v>56700000</v>
      </c>
      <c r="F422" s="7">
        <v>15</v>
      </c>
      <c r="G422" s="7"/>
      <c r="H422" s="59">
        <f t="shared" si="26"/>
        <v>3000000</v>
      </c>
      <c r="I422" s="9">
        <v>15</v>
      </c>
      <c r="J422" s="9">
        <v>15</v>
      </c>
      <c r="K422" s="4">
        <v>1912</v>
      </c>
      <c r="L422" s="4" t="s">
        <v>1208</v>
      </c>
      <c r="O422"/>
      <c r="P422"/>
      <c r="Q422"/>
    </row>
    <row r="423" spans="1:17" ht="12.75">
      <c r="A423" s="1"/>
      <c r="B423" s="1" t="s">
        <v>443</v>
      </c>
      <c r="C423" s="27">
        <v>40000</v>
      </c>
      <c r="D423" s="10">
        <v>1448</v>
      </c>
      <c r="E423" s="6">
        <f t="shared" si="25"/>
        <v>57920000</v>
      </c>
      <c r="F423" s="1">
        <v>65</v>
      </c>
      <c r="G423" s="1"/>
      <c r="H423" s="59">
        <f t="shared" si="26"/>
        <v>2600000</v>
      </c>
      <c r="I423" s="10">
        <v>6.25</v>
      </c>
      <c r="J423" s="10" t="s">
        <v>1211</v>
      </c>
      <c r="K423" s="10" t="s">
        <v>1211</v>
      </c>
      <c r="L423" s="10" t="s">
        <v>1212</v>
      </c>
      <c r="O423"/>
      <c r="P423"/>
      <c r="Q423"/>
    </row>
    <row r="424" spans="1:17" ht="12.75">
      <c r="A424" s="1"/>
      <c r="B424" t="s">
        <v>166</v>
      </c>
      <c r="C424" s="6">
        <v>34000</v>
      </c>
      <c r="D424" s="6">
        <v>1740</v>
      </c>
      <c r="E424" s="6">
        <f t="shared" si="25"/>
        <v>59160000</v>
      </c>
      <c r="F424" s="7">
        <v>60</v>
      </c>
      <c r="G424" s="7" t="s">
        <v>1222</v>
      </c>
      <c r="H424" s="59">
        <f t="shared" si="26"/>
        <v>2040000</v>
      </c>
      <c r="I424" s="9">
        <v>60</v>
      </c>
      <c r="J424" s="4">
        <v>60</v>
      </c>
      <c r="K424" s="4" t="s">
        <v>1222</v>
      </c>
      <c r="L424" s="4" t="s">
        <v>1212</v>
      </c>
      <c r="O424"/>
      <c r="P424"/>
      <c r="Q424"/>
    </row>
    <row r="425" spans="1:17" ht="12.75">
      <c r="A425" s="1"/>
      <c r="B425" s="1" t="s">
        <v>384</v>
      </c>
      <c r="C425" s="6">
        <v>5000</v>
      </c>
      <c r="D425" s="6">
        <v>12000</v>
      </c>
      <c r="E425" s="6">
        <f t="shared" si="25"/>
        <v>60000000</v>
      </c>
      <c r="F425" s="11">
        <f>445+15</f>
        <v>460</v>
      </c>
      <c r="G425" s="11"/>
      <c r="H425" s="59">
        <f t="shared" si="26"/>
        <v>2300000</v>
      </c>
      <c r="I425" s="9">
        <v>15</v>
      </c>
      <c r="J425" s="4">
        <v>460</v>
      </c>
      <c r="K425" s="4" t="s">
        <v>1222</v>
      </c>
      <c r="L425" s="4" t="s">
        <v>1212</v>
      </c>
      <c r="O425"/>
      <c r="P425"/>
      <c r="Q425"/>
    </row>
    <row r="426" spans="1:17" ht="12.75">
      <c r="A426" s="1"/>
      <c r="B426" t="s">
        <v>193</v>
      </c>
      <c r="C426" s="6">
        <v>250000</v>
      </c>
      <c r="D426" s="6">
        <v>243</v>
      </c>
      <c r="E426" s="6">
        <f t="shared" si="25"/>
        <v>60750000</v>
      </c>
      <c r="F426" s="7">
        <v>12.5</v>
      </c>
      <c r="G426" s="7" t="s">
        <v>1222</v>
      </c>
      <c r="H426" s="59">
        <f t="shared" si="26"/>
        <v>3125000</v>
      </c>
      <c r="I426" s="9">
        <v>7.5</v>
      </c>
      <c r="J426" s="4">
        <v>12.5</v>
      </c>
      <c r="K426" s="4" t="s">
        <v>1222</v>
      </c>
      <c r="L426" s="4" t="s">
        <v>1212</v>
      </c>
      <c r="O426"/>
      <c r="P426"/>
      <c r="Q426"/>
    </row>
    <row r="427" spans="1:17" ht="12.75">
      <c r="A427" s="1"/>
      <c r="B427" s="1" t="s">
        <v>139</v>
      </c>
      <c r="C427" s="6">
        <v>23200</v>
      </c>
      <c r="D427" s="6">
        <v>2620</v>
      </c>
      <c r="E427" s="6">
        <f t="shared" si="25"/>
        <v>60784000</v>
      </c>
      <c r="F427" s="11">
        <v>120</v>
      </c>
      <c r="G427" s="11">
        <v>1913</v>
      </c>
      <c r="H427" s="59">
        <f t="shared" si="26"/>
        <v>2784000</v>
      </c>
      <c r="I427" s="9">
        <v>25</v>
      </c>
      <c r="J427" s="4">
        <v>115</v>
      </c>
      <c r="K427" s="4">
        <v>1912</v>
      </c>
      <c r="L427" s="4" t="s">
        <v>1212</v>
      </c>
      <c r="O427"/>
      <c r="P427"/>
      <c r="Q427"/>
    </row>
    <row r="428" spans="1:17" ht="12.75">
      <c r="A428" s="1"/>
      <c r="B428" s="1" t="s">
        <v>397</v>
      </c>
      <c r="C428" s="6">
        <v>32000</v>
      </c>
      <c r="D428" s="6">
        <v>1900</v>
      </c>
      <c r="E428" s="6">
        <f t="shared" si="25"/>
        <v>60800000</v>
      </c>
      <c r="F428" s="11">
        <v>92.5</v>
      </c>
      <c r="G428" s="11"/>
      <c r="H428" s="59">
        <f t="shared" si="26"/>
        <v>2960000</v>
      </c>
      <c r="I428" s="9">
        <v>25</v>
      </c>
      <c r="J428" s="4">
        <v>90</v>
      </c>
      <c r="K428" s="4">
        <v>1912</v>
      </c>
      <c r="L428" s="4" t="s">
        <v>1212</v>
      </c>
      <c r="O428"/>
      <c r="P428"/>
      <c r="Q428"/>
    </row>
    <row r="429" spans="1:17" ht="12.75">
      <c r="A429" s="1"/>
      <c r="B429" t="s">
        <v>26</v>
      </c>
      <c r="C429" s="6">
        <v>108000</v>
      </c>
      <c r="D429" s="6">
        <v>565</v>
      </c>
      <c r="E429" s="6">
        <f t="shared" si="25"/>
        <v>61020000</v>
      </c>
      <c r="F429" s="7">
        <v>10</v>
      </c>
      <c r="G429" s="7"/>
      <c r="H429" s="59">
        <f t="shared" si="26"/>
        <v>1080000</v>
      </c>
      <c r="I429" s="9">
        <v>10</v>
      </c>
      <c r="J429" s="4">
        <v>10</v>
      </c>
      <c r="K429" s="4" t="s">
        <v>1222</v>
      </c>
      <c r="L429" s="4" t="s">
        <v>1208</v>
      </c>
      <c r="O429"/>
      <c r="P429"/>
      <c r="Q429"/>
    </row>
    <row r="430" spans="1:17" ht="12.75">
      <c r="A430" s="1"/>
      <c r="B430" s="1" t="s">
        <v>318</v>
      </c>
      <c r="C430" s="6">
        <v>220000</v>
      </c>
      <c r="D430" s="6">
        <v>280</v>
      </c>
      <c r="E430" s="6">
        <f t="shared" si="25"/>
        <v>61600000</v>
      </c>
      <c r="F430" s="11">
        <v>10</v>
      </c>
      <c r="G430" s="11"/>
      <c r="H430" s="59">
        <f t="shared" si="26"/>
        <v>2200000</v>
      </c>
      <c r="I430" s="9">
        <v>10</v>
      </c>
      <c r="J430" s="4">
        <v>10</v>
      </c>
      <c r="K430" s="4">
        <v>1912</v>
      </c>
      <c r="L430" s="4" t="s">
        <v>1208</v>
      </c>
      <c r="O430"/>
      <c r="P430"/>
      <c r="Q430"/>
    </row>
    <row r="431" spans="1:17" ht="12.75">
      <c r="A431" s="1"/>
      <c r="B431" s="39" t="s">
        <v>246</v>
      </c>
      <c r="C431" s="6">
        <v>43500</v>
      </c>
      <c r="D431" s="6">
        <v>1420</v>
      </c>
      <c r="E431" s="6">
        <f t="shared" si="25"/>
        <v>61770000</v>
      </c>
      <c r="F431" s="40">
        <f>30+30</f>
        <v>60</v>
      </c>
      <c r="G431" s="40"/>
      <c r="H431" s="59">
        <f t="shared" si="26"/>
        <v>2610000</v>
      </c>
      <c r="I431" s="9">
        <v>30</v>
      </c>
      <c r="J431" s="4">
        <v>60</v>
      </c>
      <c r="K431" s="4" t="s">
        <v>1214</v>
      </c>
      <c r="L431" s="4" t="s">
        <v>1212</v>
      </c>
      <c r="O431"/>
      <c r="P431"/>
      <c r="Q431"/>
    </row>
    <row r="432" spans="1:17" ht="12.75">
      <c r="A432" s="1"/>
      <c r="B432" t="s">
        <v>175</v>
      </c>
      <c r="C432" s="6">
        <v>30000</v>
      </c>
      <c r="D432" s="6">
        <v>2075</v>
      </c>
      <c r="E432" s="6">
        <f t="shared" si="25"/>
        <v>62250000</v>
      </c>
      <c r="F432" s="7">
        <v>90</v>
      </c>
      <c r="G432" s="7" t="s">
        <v>1222</v>
      </c>
      <c r="H432" s="59">
        <f t="shared" si="26"/>
        <v>2700000</v>
      </c>
      <c r="I432" s="9">
        <v>65</v>
      </c>
      <c r="J432" s="4">
        <v>90</v>
      </c>
      <c r="K432" s="4" t="s">
        <v>1222</v>
      </c>
      <c r="L432" s="4" t="s">
        <v>1212</v>
      </c>
      <c r="O432"/>
      <c r="P432"/>
      <c r="Q432"/>
    </row>
    <row r="433" spans="1:17" ht="12.75">
      <c r="A433" s="1"/>
      <c r="B433" t="s">
        <v>93</v>
      </c>
      <c r="C433" s="6">
        <v>50000</v>
      </c>
      <c r="D433" s="6">
        <v>1250</v>
      </c>
      <c r="E433" s="6">
        <f t="shared" si="25"/>
        <v>62500000</v>
      </c>
      <c r="F433" s="7">
        <v>50</v>
      </c>
      <c r="G433" s="7" t="s">
        <v>1222</v>
      </c>
      <c r="H433" s="59">
        <f t="shared" si="26"/>
        <v>2500000</v>
      </c>
      <c r="I433" s="9">
        <v>35</v>
      </c>
      <c r="J433" s="4">
        <v>40</v>
      </c>
      <c r="K433" s="4" t="s">
        <v>1222</v>
      </c>
      <c r="L433" s="4" t="s">
        <v>1212</v>
      </c>
      <c r="O433"/>
      <c r="P433"/>
      <c r="Q433"/>
    </row>
    <row r="434" spans="1:17" ht="12.75">
      <c r="A434" s="1"/>
      <c r="B434" t="s">
        <v>1256</v>
      </c>
      <c r="C434" s="6">
        <v>100000</v>
      </c>
      <c r="D434" s="8">
        <v>667</v>
      </c>
      <c r="E434" s="6">
        <f t="shared" si="25"/>
        <v>66700000</v>
      </c>
      <c r="F434" s="7">
        <v>28</v>
      </c>
      <c r="G434" s="7"/>
      <c r="H434" s="59">
        <f t="shared" si="26"/>
        <v>2800000</v>
      </c>
      <c r="I434" s="18">
        <v>13.5</v>
      </c>
      <c r="J434" s="19">
        <v>26</v>
      </c>
      <c r="K434" s="4">
        <v>1912</v>
      </c>
      <c r="L434" s="4" t="s">
        <v>1208</v>
      </c>
      <c r="O434"/>
      <c r="P434"/>
      <c r="Q434"/>
    </row>
    <row r="435" spans="1:17" ht="12.75">
      <c r="A435" s="1"/>
      <c r="B435" s="1" t="s">
        <v>216</v>
      </c>
      <c r="C435" s="6">
        <v>60000</v>
      </c>
      <c r="D435" s="6">
        <v>1115</v>
      </c>
      <c r="E435" s="6">
        <f t="shared" si="25"/>
        <v>66900000</v>
      </c>
      <c r="F435" s="11">
        <v>45</v>
      </c>
      <c r="G435" s="11" t="s">
        <v>1222</v>
      </c>
      <c r="H435" s="59">
        <f t="shared" si="26"/>
        <v>2700000</v>
      </c>
      <c r="I435" s="9">
        <v>10</v>
      </c>
      <c r="J435" s="4">
        <v>40</v>
      </c>
      <c r="K435" s="4" t="s">
        <v>1214</v>
      </c>
      <c r="L435" s="4" t="s">
        <v>1212</v>
      </c>
      <c r="O435"/>
      <c r="P435"/>
      <c r="Q435"/>
    </row>
    <row r="436" spans="1:17" ht="12.75">
      <c r="A436" s="1"/>
      <c r="B436" s="1" t="s">
        <v>73</v>
      </c>
      <c r="C436" s="6">
        <v>250000</v>
      </c>
      <c r="D436" s="6">
        <v>270</v>
      </c>
      <c r="E436" s="6">
        <f t="shared" si="25"/>
        <v>67500000</v>
      </c>
      <c r="F436" s="11">
        <v>13</v>
      </c>
      <c r="G436" s="11"/>
      <c r="H436" s="59">
        <f t="shared" si="26"/>
        <v>3250000</v>
      </c>
      <c r="I436" s="9">
        <v>12.5</v>
      </c>
      <c r="J436" s="4">
        <v>12.5</v>
      </c>
      <c r="K436" s="4">
        <v>1912</v>
      </c>
      <c r="L436" s="4" t="s">
        <v>1212</v>
      </c>
      <c r="O436"/>
      <c r="P436"/>
      <c r="Q436"/>
    </row>
    <row r="437" spans="1:17" ht="12.75">
      <c r="A437" s="1"/>
      <c r="B437" t="s">
        <v>1433</v>
      </c>
      <c r="C437" s="6">
        <v>120000</v>
      </c>
      <c r="D437" s="6">
        <v>568</v>
      </c>
      <c r="E437" s="6">
        <f t="shared" si="25"/>
        <v>68160000</v>
      </c>
      <c r="F437" s="7">
        <v>12</v>
      </c>
      <c r="G437" s="7"/>
      <c r="H437" s="59">
        <f t="shared" si="26"/>
        <v>1440000</v>
      </c>
      <c r="I437" s="18">
        <v>2.5</v>
      </c>
      <c r="J437" s="4">
        <v>12</v>
      </c>
      <c r="K437" s="4">
        <v>1912</v>
      </c>
      <c r="L437" s="4" t="s">
        <v>1212</v>
      </c>
      <c r="O437"/>
      <c r="P437"/>
      <c r="Q437"/>
    </row>
    <row r="438" spans="1:17" ht="12.75">
      <c r="A438" s="1"/>
      <c r="B438" t="s">
        <v>1236</v>
      </c>
      <c r="C438" s="6">
        <v>240000</v>
      </c>
      <c r="D438" s="8">
        <v>284</v>
      </c>
      <c r="E438" s="6">
        <f aca="true" t="shared" si="27" ref="E438:E462">PRODUCT(D438,C438)</f>
        <v>68160000</v>
      </c>
      <c r="F438" s="7">
        <f>8.75+6.25</f>
        <v>15</v>
      </c>
      <c r="G438" s="7"/>
      <c r="H438" s="59">
        <f t="shared" si="26"/>
        <v>3600000</v>
      </c>
      <c r="I438" s="9">
        <v>6.25</v>
      </c>
      <c r="J438" s="4">
        <v>15</v>
      </c>
      <c r="K438" s="4" t="s">
        <v>1214</v>
      </c>
      <c r="L438" s="4" t="s">
        <v>1208</v>
      </c>
      <c r="O438"/>
      <c r="P438"/>
      <c r="Q438"/>
    </row>
    <row r="439" spans="1:17" ht="12.75">
      <c r="A439" s="1"/>
      <c r="B439" t="s">
        <v>165</v>
      </c>
      <c r="C439" s="6">
        <v>48000</v>
      </c>
      <c r="D439" s="6">
        <v>1457</v>
      </c>
      <c r="E439" s="6">
        <f t="shared" si="27"/>
        <v>69936000</v>
      </c>
      <c r="F439" s="7">
        <v>60</v>
      </c>
      <c r="G439" s="7" t="s">
        <v>1222</v>
      </c>
      <c r="H439" s="59">
        <f t="shared" si="26"/>
        <v>2880000</v>
      </c>
      <c r="I439" s="9">
        <v>60</v>
      </c>
      <c r="J439" s="4">
        <v>60</v>
      </c>
      <c r="K439" s="4" t="s">
        <v>1222</v>
      </c>
      <c r="L439" s="4" t="s">
        <v>1212</v>
      </c>
      <c r="O439"/>
      <c r="P439"/>
      <c r="Q439"/>
    </row>
    <row r="440" spans="1:17" ht="12.75">
      <c r="A440" s="1"/>
      <c r="B440" s="1" t="s">
        <v>236</v>
      </c>
      <c r="C440" s="6">
        <v>37000</v>
      </c>
      <c r="D440" s="6">
        <v>1975</v>
      </c>
      <c r="E440" s="6">
        <f t="shared" si="27"/>
        <v>73075000</v>
      </c>
      <c r="F440" s="11">
        <f>40+40</f>
        <v>80</v>
      </c>
      <c r="G440" s="11"/>
      <c r="H440" s="59">
        <f t="shared" si="26"/>
        <v>2960000</v>
      </c>
      <c r="I440" s="9">
        <v>40</v>
      </c>
      <c r="J440" s="4">
        <v>80</v>
      </c>
      <c r="K440" s="4">
        <v>1912</v>
      </c>
      <c r="L440" s="4" t="s">
        <v>1212</v>
      </c>
      <c r="O440" s="3"/>
      <c r="P440" s="3"/>
      <c r="Q440" s="3"/>
    </row>
    <row r="441" spans="1:17" ht="12.75">
      <c r="A441" s="1"/>
      <c r="B441" t="s">
        <v>431</v>
      </c>
      <c r="C441" s="6">
        <v>60000</v>
      </c>
      <c r="D441" s="6">
        <v>1230</v>
      </c>
      <c r="E441" s="6">
        <f t="shared" si="27"/>
        <v>73800000</v>
      </c>
      <c r="F441" s="7">
        <f>40+25</f>
        <v>65</v>
      </c>
      <c r="G441" s="7"/>
      <c r="H441" s="59">
        <f t="shared" si="26"/>
        <v>3900000</v>
      </c>
      <c r="I441" s="9">
        <v>40</v>
      </c>
      <c r="J441" s="4">
        <v>65</v>
      </c>
      <c r="K441" s="4" t="s">
        <v>1222</v>
      </c>
      <c r="L441" s="4" t="s">
        <v>1212</v>
      </c>
      <c r="O441"/>
      <c r="P441"/>
      <c r="Q441"/>
    </row>
    <row r="442" spans="1:17" ht="12.75">
      <c r="A442" s="1"/>
      <c r="B442" t="s">
        <v>1432</v>
      </c>
      <c r="C442" s="6">
        <v>100000</v>
      </c>
      <c r="D442" s="6">
        <v>748</v>
      </c>
      <c r="E442" s="6">
        <f t="shared" si="27"/>
        <v>74800000</v>
      </c>
      <c r="F442" s="7">
        <v>45</v>
      </c>
      <c r="G442" s="7"/>
      <c r="H442" s="59">
        <f t="shared" si="26"/>
        <v>4500000</v>
      </c>
      <c r="I442" s="18">
        <v>12.5</v>
      </c>
      <c r="J442" s="4">
        <v>45</v>
      </c>
      <c r="K442" s="4">
        <v>1912</v>
      </c>
      <c r="L442" s="4" t="s">
        <v>1208</v>
      </c>
      <c r="O442"/>
      <c r="P442"/>
      <c r="Q442"/>
    </row>
    <row r="443" spans="1:17" ht="12.75">
      <c r="A443" s="1"/>
      <c r="B443" t="s">
        <v>122</v>
      </c>
      <c r="C443" s="6">
        <v>100000</v>
      </c>
      <c r="D443" s="6">
        <v>750</v>
      </c>
      <c r="E443" s="6">
        <f t="shared" si="27"/>
        <v>75000000</v>
      </c>
      <c r="F443" s="20">
        <v>18.5</v>
      </c>
      <c r="G443" s="7"/>
      <c r="H443" s="59">
        <f t="shared" si="26"/>
        <v>1850000</v>
      </c>
      <c r="I443" s="9">
        <v>18.5</v>
      </c>
      <c r="J443" s="4">
        <v>18.5</v>
      </c>
      <c r="K443" s="4" t="s">
        <v>1214</v>
      </c>
      <c r="L443" s="4" t="s">
        <v>1208</v>
      </c>
      <c r="O443"/>
      <c r="P443"/>
      <c r="Q443"/>
    </row>
    <row r="444" spans="1:17" ht="12.75">
      <c r="A444" s="1"/>
      <c r="B444" s="1" t="s">
        <v>307</v>
      </c>
      <c r="C444" s="6">
        <v>126000</v>
      </c>
      <c r="D444" s="6">
        <v>600</v>
      </c>
      <c r="E444" s="6">
        <f t="shared" si="27"/>
        <v>75600000</v>
      </c>
      <c r="F444" s="11">
        <v>20</v>
      </c>
      <c r="G444" s="11"/>
      <c r="H444" s="59">
        <f t="shared" si="26"/>
        <v>2520000</v>
      </c>
      <c r="I444" s="9">
        <v>20</v>
      </c>
      <c r="J444" s="4">
        <v>20</v>
      </c>
      <c r="K444" s="4">
        <v>1912</v>
      </c>
      <c r="L444" s="4" t="s">
        <v>1208</v>
      </c>
      <c r="O444"/>
      <c r="P444"/>
      <c r="Q444"/>
    </row>
    <row r="445" spans="1:17" ht="12.75">
      <c r="A445" s="1"/>
      <c r="B445" t="s">
        <v>1257</v>
      </c>
      <c r="C445" s="6">
        <v>100000</v>
      </c>
      <c r="D445" s="8">
        <v>762.5</v>
      </c>
      <c r="E445" s="6">
        <f t="shared" si="27"/>
        <v>76250000</v>
      </c>
      <c r="F445" s="7">
        <v>35</v>
      </c>
      <c r="G445" s="7"/>
      <c r="H445" s="59">
        <f t="shared" si="26"/>
        <v>3500000</v>
      </c>
      <c r="I445" s="18">
        <v>10</v>
      </c>
      <c r="J445">
        <v>30</v>
      </c>
      <c r="K445" s="4">
        <v>1912</v>
      </c>
      <c r="L445" s="4" t="s">
        <v>1212</v>
      </c>
      <c r="O445"/>
      <c r="P445"/>
      <c r="Q445"/>
    </row>
    <row r="446" spans="1:17" ht="12.75">
      <c r="A446" s="1"/>
      <c r="B446" s="1" t="s">
        <v>176</v>
      </c>
      <c r="C446" s="6">
        <v>39600</v>
      </c>
      <c r="D446" s="6">
        <v>1960</v>
      </c>
      <c r="E446" s="6">
        <f t="shared" si="27"/>
        <v>77616000</v>
      </c>
      <c r="F446" s="11">
        <v>60</v>
      </c>
      <c r="G446" s="11" t="s">
        <v>1222</v>
      </c>
      <c r="H446" s="59">
        <f t="shared" si="26"/>
        <v>2376000</v>
      </c>
      <c r="I446" s="9">
        <v>30</v>
      </c>
      <c r="J446" s="4">
        <v>60</v>
      </c>
      <c r="K446" s="4" t="s">
        <v>1214</v>
      </c>
      <c r="L446" s="4" t="s">
        <v>1212</v>
      </c>
      <c r="O446"/>
      <c r="P446"/>
      <c r="Q446"/>
    </row>
    <row r="447" spans="1:17" ht="12.75">
      <c r="A447" s="1"/>
      <c r="B447" s="1" t="s">
        <v>385</v>
      </c>
      <c r="C447" s="6">
        <v>100000</v>
      </c>
      <c r="D447" s="6">
        <v>810</v>
      </c>
      <c r="E447" s="6">
        <f t="shared" si="27"/>
        <v>81000000</v>
      </c>
      <c r="F447" s="11">
        <v>41.25</v>
      </c>
      <c r="G447" s="11" t="s">
        <v>386</v>
      </c>
      <c r="H447" s="59">
        <f t="shared" si="26"/>
        <v>4125000</v>
      </c>
      <c r="I447" s="9" t="s">
        <v>1211</v>
      </c>
      <c r="J447" s="4">
        <v>55.5</v>
      </c>
      <c r="K447" s="4" t="s">
        <v>1214</v>
      </c>
      <c r="L447" s="4" t="s">
        <v>1212</v>
      </c>
      <c r="O447"/>
      <c r="P447"/>
      <c r="Q447"/>
    </row>
    <row r="448" spans="1:17" ht="12.75">
      <c r="A448" s="1"/>
      <c r="B448" s="1" t="s">
        <v>146</v>
      </c>
      <c r="C448" s="6">
        <v>180000</v>
      </c>
      <c r="D448" s="6">
        <v>469</v>
      </c>
      <c r="E448" s="6">
        <f t="shared" si="27"/>
        <v>84420000</v>
      </c>
      <c r="F448" s="11">
        <v>16</v>
      </c>
      <c r="G448" s="11"/>
      <c r="H448" s="59">
        <f t="shared" si="26"/>
        <v>2880000</v>
      </c>
      <c r="I448" s="9">
        <v>15</v>
      </c>
      <c r="J448" s="4">
        <v>15</v>
      </c>
      <c r="K448" s="4">
        <v>1912</v>
      </c>
      <c r="L448" s="4" t="s">
        <v>1212</v>
      </c>
      <c r="M448" s="10" t="s">
        <v>1484</v>
      </c>
      <c r="O448"/>
      <c r="P448"/>
      <c r="Q448"/>
    </row>
    <row r="449" spans="1:17" ht="12.75">
      <c r="A449" s="1"/>
      <c r="B449" t="s">
        <v>351</v>
      </c>
      <c r="C449" s="6">
        <v>120000</v>
      </c>
      <c r="D449" s="6">
        <v>710</v>
      </c>
      <c r="E449" s="6">
        <f t="shared" si="27"/>
        <v>85200000</v>
      </c>
      <c r="F449" s="7">
        <v>35</v>
      </c>
      <c r="G449" s="7"/>
      <c r="H449" s="59">
        <f t="shared" si="26"/>
        <v>4200000</v>
      </c>
      <c r="I449" s="9">
        <v>35</v>
      </c>
      <c r="J449" s="4">
        <v>35</v>
      </c>
      <c r="K449" s="4">
        <v>1912</v>
      </c>
      <c r="L449" s="4" t="s">
        <v>1208</v>
      </c>
      <c r="O449"/>
      <c r="P449"/>
      <c r="Q449"/>
    </row>
    <row r="450" spans="1:17" ht="12.75">
      <c r="A450" s="1"/>
      <c r="B450" t="s">
        <v>202</v>
      </c>
      <c r="C450" s="6">
        <v>120000</v>
      </c>
      <c r="D450" s="6">
        <v>726</v>
      </c>
      <c r="E450" s="6">
        <f t="shared" si="27"/>
        <v>87120000</v>
      </c>
      <c r="F450" s="7">
        <v>35</v>
      </c>
      <c r="G450" s="7"/>
      <c r="H450" s="59">
        <f t="shared" si="26"/>
        <v>4200000</v>
      </c>
      <c r="I450" s="9">
        <v>37.5</v>
      </c>
      <c r="J450" s="4">
        <v>37.5</v>
      </c>
      <c r="K450" s="4">
        <v>1912</v>
      </c>
      <c r="L450" s="4" t="s">
        <v>1208</v>
      </c>
      <c r="O450"/>
      <c r="P450"/>
      <c r="Q450"/>
    </row>
    <row r="451" spans="1:17" ht="12.75">
      <c r="A451" s="1"/>
      <c r="B451" s="1" t="s">
        <v>223</v>
      </c>
      <c r="C451" s="6">
        <v>40000</v>
      </c>
      <c r="D451" s="6">
        <v>2229</v>
      </c>
      <c r="E451" s="6">
        <f t="shared" si="27"/>
        <v>89160000</v>
      </c>
      <c r="F451" s="11">
        <v>65</v>
      </c>
      <c r="G451" s="11"/>
      <c r="H451" s="59">
        <f t="shared" si="26"/>
        <v>2600000</v>
      </c>
      <c r="I451" s="9">
        <v>25</v>
      </c>
      <c r="J451" s="4">
        <v>65</v>
      </c>
      <c r="K451" s="4">
        <v>1912</v>
      </c>
      <c r="L451" s="4" t="s">
        <v>1212</v>
      </c>
      <c r="O451"/>
      <c r="P451"/>
      <c r="Q451"/>
    </row>
    <row r="452" spans="1:17" ht="12.75">
      <c r="A452" s="1"/>
      <c r="B452" s="7" t="s">
        <v>1278</v>
      </c>
      <c r="C452" s="6">
        <v>160000</v>
      </c>
      <c r="D452" s="6">
        <v>560</v>
      </c>
      <c r="E452" s="6">
        <f t="shared" si="27"/>
        <v>89600000</v>
      </c>
      <c r="F452" s="7">
        <v>9</v>
      </c>
      <c r="G452" s="7"/>
      <c r="H452" s="59">
        <f aca="true" t="shared" si="28" ref="H452:H463">PRODUCT(C452,F452)</f>
        <v>1440000</v>
      </c>
      <c r="I452" s="9">
        <v>12.5</v>
      </c>
      <c r="J452" s="4">
        <v>12.5</v>
      </c>
      <c r="K452" s="4">
        <v>1912</v>
      </c>
      <c r="L452" s="4" t="s">
        <v>1212</v>
      </c>
      <c r="O452" s="3"/>
      <c r="P452" s="3"/>
      <c r="Q452" s="3"/>
    </row>
    <row r="453" spans="1:17" ht="12.75">
      <c r="A453" s="1"/>
      <c r="B453" s="1" t="s">
        <v>178</v>
      </c>
      <c r="C453" s="6">
        <v>56000</v>
      </c>
      <c r="D453" s="6">
        <v>1728</v>
      </c>
      <c r="E453" s="6">
        <f t="shared" si="27"/>
        <v>96768000</v>
      </c>
      <c r="F453" s="11">
        <v>75</v>
      </c>
      <c r="G453" s="11" t="s">
        <v>1222</v>
      </c>
      <c r="H453" s="59">
        <f t="shared" si="28"/>
        <v>4200000</v>
      </c>
      <c r="I453" s="9">
        <v>37.5</v>
      </c>
      <c r="J453" s="4">
        <v>70</v>
      </c>
      <c r="K453" s="4" t="s">
        <v>1214</v>
      </c>
      <c r="L453" s="4" t="s">
        <v>1212</v>
      </c>
      <c r="O453"/>
      <c r="P453"/>
      <c r="Q453"/>
    </row>
    <row r="454" spans="1:17" ht="12.75">
      <c r="A454" s="1"/>
      <c r="B454" t="s">
        <v>430</v>
      </c>
      <c r="C454" s="6">
        <v>78000</v>
      </c>
      <c r="D454" s="6">
        <v>1249</v>
      </c>
      <c r="E454" s="6">
        <f t="shared" si="27"/>
        <v>97422000</v>
      </c>
      <c r="F454" s="7">
        <f>30+30</f>
        <v>60</v>
      </c>
      <c r="G454" s="7"/>
      <c r="H454" s="59">
        <f t="shared" si="28"/>
        <v>4680000</v>
      </c>
      <c r="I454" s="9">
        <v>30</v>
      </c>
      <c r="J454" s="4">
        <v>60</v>
      </c>
      <c r="K454" s="4" t="s">
        <v>1214</v>
      </c>
      <c r="L454" s="4" t="s">
        <v>1212</v>
      </c>
      <c r="O454"/>
      <c r="P454"/>
      <c r="Q454"/>
    </row>
    <row r="455" spans="1:17" ht="12.75">
      <c r="A455" s="1"/>
      <c r="B455" t="s">
        <v>1228</v>
      </c>
      <c r="C455" s="6">
        <v>150000</v>
      </c>
      <c r="D455" s="8">
        <v>653</v>
      </c>
      <c r="E455" s="6">
        <f t="shared" si="27"/>
        <v>97950000</v>
      </c>
      <c r="F455" s="7">
        <v>15</v>
      </c>
      <c r="G455" s="7"/>
      <c r="H455" s="59">
        <f t="shared" si="28"/>
        <v>2250000</v>
      </c>
      <c r="I455" s="9">
        <v>15</v>
      </c>
      <c r="J455" s="4">
        <v>15</v>
      </c>
      <c r="K455" s="4" t="s">
        <v>1222</v>
      </c>
      <c r="L455" s="4" t="s">
        <v>1212</v>
      </c>
      <c r="O455"/>
      <c r="P455"/>
      <c r="Q455"/>
    </row>
    <row r="456" spans="1:17" ht="12.75">
      <c r="A456" s="1"/>
      <c r="B456" t="s">
        <v>1268</v>
      </c>
      <c r="C456" s="6">
        <v>160000</v>
      </c>
      <c r="D456" s="8">
        <v>625</v>
      </c>
      <c r="E456" s="6">
        <f t="shared" si="27"/>
        <v>100000000</v>
      </c>
      <c r="F456" s="7">
        <f>22.5+12.5</f>
        <v>35</v>
      </c>
      <c r="G456" s="7"/>
      <c r="H456" s="59">
        <f t="shared" si="28"/>
        <v>5600000</v>
      </c>
      <c r="I456" s="9">
        <v>12.5</v>
      </c>
      <c r="J456" s="4">
        <v>35</v>
      </c>
      <c r="K456" s="4" t="s">
        <v>1214</v>
      </c>
      <c r="L456" s="4" t="s">
        <v>1208</v>
      </c>
      <c r="O456"/>
      <c r="P456"/>
      <c r="Q456"/>
    </row>
    <row r="457" spans="1:17" ht="12.75">
      <c r="A457" s="1"/>
      <c r="B457" t="s">
        <v>138</v>
      </c>
      <c r="C457" s="6">
        <v>17000</v>
      </c>
      <c r="D457" s="6">
        <v>6210</v>
      </c>
      <c r="E457" s="6">
        <f t="shared" si="27"/>
        <v>105570000</v>
      </c>
      <c r="F457" s="7">
        <v>185</v>
      </c>
      <c r="G457" s="7" t="s">
        <v>1222</v>
      </c>
      <c r="H457" s="59">
        <f t="shared" si="28"/>
        <v>3145000</v>
      </c>
      <c r="I457" s="9">
        <v>92.5</v>
      </c>
      <c r="J457" s="4">
        <v>170</v>
      </c>
      <c r="K457" s="4" t="s">
        <v>1214</v>
      </c>
      <c r="L457" s="4" t="s">
        <v>1212</v>
      </c>
      <c r="M457" s="10" t="s">
        <v>1484</v>
      </c>
      <c r="O457" s="3"/>
      <c r="P457" s="3"/>
      <c r="Q457" s="3"/>
    </row>
    <row r="458" spans="1:17" ht="12.75">
      <c r="A458" s="1"/>
      <c r="B458" s="1" t="s">
        <v>225</v>
      </c>
      <c r="C458" s="6">
        <v>81000</v>
      </c>
      <c r="D458" s="6">
        <v>1360</v>
      </c>
      <c r="E458" s="6">
        <f t="shared" si="27"/>
        <v>110160000</v>
      </c>
      <c r="F458" s="11">
        <v>60</v>
      </c>
      <c r="G458" s="11"/>
      <c r="H458" s="59">
        <f t="shared" si="28"/>
        <v>4860000</v>
      </c>
      <c r="I458" s="9">
        <v>60</v>
      </c>
      <c r="J458" s="4">
        <v>60</v>
      </c>
      <c r="K458" s="4">
        <v>1912</v>
      </c>
      <c r="L458" s="4" t="s">
        <v>1208</v>
      </c>
      <c r="O458" s="10"/>
      <c r="P458" s="10"/>
      <c r="Q458" s="10"/>
    </row>
    <row r="459" spans="1:17" ht="12.75">
      <c r="A459" s="1"/>
      <c r="B459" s="1" t="s">
        <v>369</v>
      </c>
      <c r="C459" s="6">
        <v>72000</v>
      </c>
      <c r="D459" s="6">
        <v>1590</v>
      </c>
      <c r="E459" s="6">
        <f t="shared" si="27"/>
        <v>114480000</v>
      </c>
      <c r="F459" s="11">
        <f>6.25+48.75</f>
        <v>55</v>
      </c>
      <c r="G459" s="11"/>
      <c r="H459" s="59">
        <f t="shared" si="28"/>
        <v>3960000</v>
      </c>
      <c r="I459" s="9">
        <v>48.75</v>
      </c>
      <c r="J459" s="4">
        <v>55</v>
      </c>
      <c r="K459" s="4" t="s">
        <v>1222</v>
      </c>
      <c r="L459" s="4" t="s">
        <v>1212</v>
      </c>
      <c r="O459" s="10"/>
      <c r="P459" s="10"/>
      <c r="Q459" s="10"/>
    </row>
    <row r="460" spans="1:17" ht="12.75">
      <c r="A460" s="1"/>
      <c r="B460" t="s">
        <v>1459</v>
      </c>
      <c r="C460" s="13">
        <v>15000</v>
      </c>
      <c r="D460" s="13">
        <v>8000</v>
      </c>
      <c r="E460" s="6">
        <f t="shared" si="27"/>
        <v>120000000</v>
      </c>
      <c r="F460" s="7">
        <v>375</v>
      </c>
      <c r="G460" s="7"/>
      <c r="H460" s="59">
        <f t="shared" si="28"/>
        <v>5625000</v>
      </c>
      <c r="I460" s="24">
        <v>350</v>
      </c>
      <c r="J460" s="24">
        <v>350</v>
      </c>
      <c r="K460" s="24"/>
      <c r="L460" t="s">
        <v>1212</v>
      </c>
      <c r="O460" s="10"/>
      <c r="P460" s="10"/>
      <c r="Q460" s="10"/>
    </row>
    <row r="461" spans="1:17" ht="12.75">
      <c r="A461" s="1"/>
      <c r="B461" t="s">
        <v>1209</v>
      </c>
      <c r="C461" s="6">
        <v>120000</v>
      </c>
      <c r="D461" s="8">
        <v>1015</v>
      </c>
      <c r="E461" s="6">
        <f t="shared" si="27"/>
        <v>121800000</v>
      </c>
      <c r="F461" s="7">
        <v>50</v>
      </c>
      <c r="G461" s="7"/>
      <c r="H461" s="59">
        <f t="shared" si="28"/>
        <v>6000000</v>
      </c>
      <c r="I461" s="9">
        <v>35</v>
      </c>
      <c r="J461" s="4">
        <v>50</v>
      </c>
      <c r="K461" s="4">
        <v>1912</v>
      </c>
      <c r="L461" s="4" t="s">
        <v>1208</v>
      </c>
      <c r="O461" s="10"/>
      <c r="P461" s="10"/>
      <c r="Q461" s="10"/>
    </row>
    <row r="462" spans="1:17" ht="12.75">
      <c r="A462" s="1"/>
      <c r="B462" t="s">
        <v>1242</v>
      </c>
      <c r="C462" s="6">
        <v>100000</v>
      </c>
      <c r="D462" s="8">
        <v>1330</v>
      </c>
      <c r="E462" s="6">
        <f t="shared" si="27"/>
        <v>133000000</v>
      </c>
      <c r="F462" s="7">
        <v>57.5</v>
      </c>
      <c r="G462" s="7"/>
      <c r="H462" s="59">
        <f t="shared" si="28"/>
        <v>5750000</v>
      </c>
      <c r="I462" s="9">
        <v>42.5</v>
      </c>
      <c r="J462" s="4">
        <v>55</v>
      </c>
      <c r="K462" s="4">
        <v>1912</v>
      </c>
      <c r="L462" s="4" t="s">
        <v>1208</v>
      </c>
      <c r="O462" s="10"/>
      <c r="P462" s="10"/>
      <c r="Q462" s="10"/>
    </row>
    <row r="463" spans="1:17" ht="12.75">
      <c r="A463" s="1"/>
      <c r="B463" s="1" t="s">
        <v>160</v>
      </c>
      <c r="C463" s="6">
        <v>80000</v>
      </c>
      <c r="D463" s="6">
        <v>1710</v>
      </c>
      <c r="E463" s="6">
        <f aca="true" t="shared" si="29" ref="E463:E486">PRODUCT(D463,C463)</f>
        <v>136800000</v>
      </c>
      <c r="F463" s="11">
        <v>65</v>
      </c>
      <c r="G463" s="11" t="s">
        <v>1222</v>
      </c>
      <c r="H463" s="59">
        <f t="shared" si="28"/>
        <v>5200000</v>
      </c>
      <c r="I463" s="9">
        <v>32.5</v>
      </c>
      <c r="J463" s="4">
        <v>60</v>
      </c>
      <c r="K463" s="4" t="s">
        <v>1214</v>
      </c>
      <c r="L463" s="4" t="s">
        <v>1212</v>
      </c>
      <c r="M463" s="10" t="s">
        <v>1484</v>
      </c>
      <c r="O463" s="10"/>
      <c r="P463" s="10"/>
      <c r="Q463" s="10"/>
    </row>
    <row r="464" spans="1:17" ht="12.75">
      <c r="A464" s="1"/>
      <c r="B464" t="s">
        <v>1266</v>
      </c>
      <c r="C464" s="6">
        <v>200000</v>
      </c>
      <c r="D464" s="8">
        <v>710</v>
      </c>
      <c r="E464" s="6">
        <f t="shared" si="29"/>
        <v>142000000</v>
      </c>
      <c r="F464" s="7">
        <v>16.25</v>
      </c>
      <c r="G464" s="7"/>
      <c r="H464" s="59">
        <f aca="true" t="shared" si="30" ref="H464:H486">PRODUCT(C464,F464)</f>
        <v>3250000</v>
      </c>
      <c r="I464" s="9">
        <v>5</v>
      </c>
      <c r="J464" s="4">
        <v>15.625</v>
      </c>
      <c r="K464" s="4">
        <v>1912</v>
      </c>
      <c r="L464" s="4" t="s">
        <v>1208</v>
      </c>
      <c r="O464" s="10"/>
      <c r="P464" s="10"/>
      <c r="Q464" s="10"/>
    </row>
    <row r="465" spans="1:17" ht="12.75">
      <c r="A465" s="1"/>
      <c r="B465" s="1" t="s">
        <v>1220</v>
      </c>
      <c r="C465" s="15">
        <v>96000</v>
      </c>
      <c r="D465" s="8">
        <v>1515</v>
      </c>
      <c r="E465" s="6">
        <f t="shared" si="29"/>
        <v>145440000</v>
      </c>
      <c r="F465" s="11">
        <v>55</v>
      </c>
      <c r="G465" s="11"/>
      <c r="H465" s="59">
        <f t="shared" si="30"/>
        <v>5280000</v>
      </c>
      <c r="I465" s="9">
        <v>27.5</v>
      </c>
      <c r="J465" s="4">
        <v>52.5</v>
      </c>
      <c r="K465" s="4">
        <v>1912</v>
      </c>
      <c r="L465" s="4" t="s">
        <v>1212</v>
      </c>
      <c r="O465" s="10"/>
      <c r="P465" s="10"/>
      <c r="Q465" s="10"/>
    </row>
    <row r="466" spans="1:17" ht="12.75">
      <c r="A466" s="1"/>
      <c r="B466" t="s">
        <v>1219</v>
      </c>
      <c r="C466" s="6">
        <v>50000</v>
      </c>
      <c r="D466" s="8">
        <v>3000</v>
      </c>
      <c r="E466" s="6">
        <f t="shared" si="29"/>
        <v>150000000</v>
      </c>
      <c r="F466" s="7">
        <f>55.41+61.21</f>
        <v>116.62</v>
      </c>
      <c r="G466" s="7"/>
      <c r="H466" s="59">
        <f t="shared" si="30"/>
        <v>5831000</v>
      </c>
      <c r="I466" s="9">
        <v>61.21</v>
      </c>
      <c r="J466" s="4">
        <v>116.62</v>
      </c>
      <c r="K466" s="14">
        <v>1912</v>
      </c>
      <c r="L466" s="4" t="s">
        <v>1208</v>
      </c>
      <c r="O466" s="10"/>
      <c r="P466" s="10"/>
      <c r="Q466" s="10"/>
    </row>
    <row r="467" spans="1:17" ht="12.75">
      <c r="A467" s="1"/>
      <c r="B467" t="s">
        <v>1445</v>
      </c>
      <c r="C467" s="13">
        <v>20000</v>
      </c>
      <c r="D467" s="13">
        <v>8000</v>
      </c>
      <c r="E467" s="6">
        <f t="shared" si="29"/>
        <v>160000000</v>
      </c>
      <c r="F467" s="7">
        <v>343.75</v>
      </c>
      <c r="G467" s="7"/>
      <c r="H467" s="59">
        <f t="shared" si="30"/>
        <v>6875000</v>
      </c>
      <c r="I467" s="24">
        <v>343.75</v>
      </c>
      <c r="J467" s="24">
        <v>343.75</v>
      </c>
      <c r="K467" s="24"/>
      <c r="L467" t="s">
        <v>1212</v>
      </c>
      <c r="O467" s="10"/>
      <c r="P467" s="10"/>
      <c r="Q467" s="10"/>
    </row>
    <row r="468" spans="1:17" ht="12.75">
      <c r="A468" s="1"/>
      <c r="B468" t="s">
        <v>347</v>
      </c>
      <c r="C468" s="6">
        <v>180000</v>
      </c>
      <c r="D468" s="6">
        <v>930</v>
      </c>
      <c r="E468" s="6">
        <f t="shared" si="29"/>
        <v>167400000</v>
      </c>
      <c r="F468" s="7">
        <v>37</v>
      </c>
      <c r="G468" s="7"/>
      <c r="H468" s="59">
        <f t="shared" si="30"/>
        <v>6660000</v>
      </c>
      <c r="I468" s="9">
        <v>30</v>
      </c>
      <c r="J468" s="4">
        <v>35</v>
      </c>
      <c r="K468" s="4">
        <v>1912</v>
      </c>
      <c r="L468" s="4" t="s">
        <v>1208</v>
      </c>
      <c r="O468" s="10"/>
      <c r="P468" s="10"/>
      <c r="Q468" s="10"/>
    </row>
    <row r="469" spans="1:17" ht="12.75">
      <c r="A469" s="1"/>
      <c r="B469" s="11" t="s">
        <v>51</v>
      </c>
      <c r="C469" s="6">
        <v>80000</v>
      </c>
      <c r="D469" s="6">
        <v>2100</v>
      </c>
      <c r="E469" s="6">
        <f t="shared" si="29"/>
        <v>168000000</v>
      </c>
      <c r="F469" s="11">
        <v>94</v>
      </c>
      <c r="G469" s="11"/>
      <c r="H469" s="59">
        <f t="shared" si="30"/>
        <v>7520000</v>
      </c>
      <c r="I469" s="9">
        <v>72</v>
      </c>
      <c r="J469" s="4">
        <v>92</v>
      </c>
      <c r="K469" s="4">
        <v>1912</v>
      </c>
      <c r="L469" s="4" t="s">
        <v>1208</v>
      </c>
      <c r="O469" s="10"/>
      <c r="P469" s="10"/>
      <c r="Q469" s="10"/>
    </row>
    <row r="470" spans="1:17" ht="12.75">
      <c r="A470" s="1"/>
      <c r="B470" s="1" t="s">
        <v>304</v>
      </c>
      <c r="C470" s="6">
        <v>300000</v>
      </c>
      <c r="D470" s="6">
        <v>593</v>
      </c>
      <c r="E470" s="6">
        <f t="shared" si="29"/>
        <v>177900000</v>
      </c>
      <c r="F470" s="11">
        <v>21.5</v>
      </c>
      <c r="G470" s="11"/>
      <c r="H470" s="59">
        <f t="shared" si="30"/>
        <v>6450000</v>
      </c>
      <c r="I470" s="9">
        <v>21.5</v>
      </c>
      <c r="J470" s="4">
        <v>21.5</v>
      </c>
      <c r="K470" s="4">
        <v>1912</v>
      </c>
      <c r="L470" s="4" t="s">
        <v>1208</v>
      </c>
      <c r="O470" s="10"/>
      <c r="P470" s="10"/>
      <c r="Q470" s="10"/>
    </row>
    <row r="471" spans="1:17" ht="12.75">
      <c r="A471" s="1"/>
      <c r="B471" t="s">
        <v>184</v>
      </c>
      <c r="C471" s="6">
        <v>100000</v>
      </c>
      <c r="D471" s="6">
        <v>2035</v>
      </c>
      <c r="E471" s="6">
        <f t="shared" si="29"/>
        <v>203500000</v>
      </c>
      <c r="F471" s="7">
        <v>85</v>
      </c>
      <c r="G471" s="7" t="s">
        <v>1222</v>
      </c>
      <c r="H471" s="59">
        <f t="shared" si="30"/>
        <v>8500000</v>
      </c>
      <c r="I471" s="9">
        <v>42.5</v>
      </c>
      <c r="J471" s="4">
        <v>80</v>
      </c>
      <c r="K471" s="4" t="s">
        <v>1214</v>
      </c>
      <c r="L471" s="4" t="s">
        <v>1212</v>
      </c>
      <c r="O471" s="10"/>
      <c r="P471" s="10"/>
      <c r="Q471" s="10"/>
    </row>
    <row r="472" spans="1:17" ht="12.75">
      <c r="A472" s="1"/>
      <c r="B472" s="1" t="s">
        <v>361</v>
      </c>
      <c r="C472" s="6">
        <v>34840</v>
      </c>
      <c r="D472" s="6">
        <v>5945</v>
      </c>
      <c r="E472" s="6">
        <f t="shared" si="29"/>
        <v>207123800</v>
      </c>
      <c r="F472" s="11">
        <v>208.329</v>
      </c>
      <c r="G472" s="11"/>
      <c r="H472" s="59">
        <f t="shared" si="30"/>
        <v>7258182.36</v>
      </c>
      <c r="I472" s="9">
        <v>65.1</v>
      </c>
      <c r="J472" s="4" t="s">
        <v>1211</v>
      </c>
      <c r="K472" s="4" t="s">
        <v>1211</v>
      </c>
      <c r="L472" s="4" t="s">
        <v>1212</v>
      </c>
      <c r="O472" s="10"/>
      <c r="P472" s="10"/>
      <c r="Q472" s="10"/>
    </row>
    <row r="473" spans="1:17" ht="12.75">
      <c r="A473" s="1"/>
      <c r="B473" s="1" t="s">
        <v>1483</v>
      </c>
      <c r="C473" s="27">
        <v>2000000</v>
      </c>
      <c r="D473" s="10">
        <v>110</v>
      </c>
      <c r="E473" s="6">
        <f t="shared" si="29"/>
        <v>220000000</v>
      </c>
      <c r="F473" s="11">
        <v>0</v>
      </c>
      <c r="G473" s="11"/>
      <c r="H473" s="59">
        <f t="shared" si="30"/>
        <v>0</v>
      </c>
      <c r="I473" s="10" t="s">
        <v>1211</v>
      </c>
      <c r="J473" s="10" t="s">
        <v>1211</v>
      </c>
      <c r="K473" s="10" t="s">
        <v>1211</v>
      </c>
      <c r="L473" s="10" t="s">
        <v>1208</v>
      </c>
      <c r="M473" s="10" t="s">
        <v>1484</v>
      </c>
      <c r="O473" s="10"/>
      <c r="P473" s="10"/>
      <c r="Q473" s="10"/>
    </row>
    <row r="474" spans="1:17" ht="12.75">
      <c r="A474" s="1"/>
      <c r="B474" s="7" t="s">
        <v>96</v>
      </c>
      <c r="C474" s="6">
        <v>400000</v>
      </c>
      <c r="D474" s="6">
        <v>610</v>
      </c>
      <c r="E474" s="6">
        <f t="shared" si="29"/>
        <v>244000000</v>
      </c>
      <c r="F474" s="7">
        <v>0</v>
      </c>
      <c r="G474" s="7"/>
      <c r="H474" s="59">
        <f t="shared" si="30"/>
        <v>0</v>
      </c>
      <c r="I474" s="9">
        <v>10</v>
      </c>
      <c r="J474" s="4">
        <v>10</v>
      </c>
      <c r="K474" s="4">
        <v>1912</v>
      </c>
      <c r="L474" s="4" t="s">
        <v>1208</v>
      </c>
      <c r="O474"/>
      <c r="P474"/>
      <c r="Q474"/>
    </row>
    <row r="475" spans="1:17" ht="12.75">
      <c r="A475" s="1"/>
      <c r="B475" s="1" t="s">
        <v>18</v>
      </c>
      <c r="C475" s="6">
        <v>300000</v>
      </c>
      <c r="D475" s="6">
        <v>895</v>
      </c>
      <c r="E475" s="6">
        <f t="shared" si="29"/>
        <v>268500000</v>
      </c>
      <c r="F475" s="11">
        <v>38.5</v>
      </c>
      <c r="G475" s="11"/>
      <c r="H475" s="59">
        <f t="shared" si="30"/>
        <v>11550000</v>
      </c>
      <c r="I475" s="9">
        <v>17.5</v>
      </c>
      <c r="J475" s="4">
        <v>38.5</v>
      </c>
      <c r="K475" s="4">
        <v>1912</v>
      </c>
      <c r="L475" s="4" t="s">
        <v>1208</v>
      </c>
      <c r="N475" s="4" t="s">
        <v>1217</v>
      </c>
      <c r="O475"/>
      <c r="P475"/>
      <c r="Q475"/>
    </row>
    <row r="476" spans="1:17" ht="12.75">
      <c r="A476" s="1"/>
      <c r="B476" s="11" t="s">
        <v>10</v>
      </c>
      <c r="C476" s="15">
        <v>250000</v>
      </c>
      <c r="D476" s="6">
        <v>1120</v>
      </c>
      <c r="E476" s="6">
        <f t="shared" si="29"/>
        <v>280000000</v>
      </c>
      <c r="F476" s="11">
        <v>50</v>
      </c>
      <c r="G476" s="11"/>
      <c r="H476" s="59">
        <f t="shared" si="30"/>
        <v>12500000</v>
      </c>
      <c r="I476" s="9">
        <v>25</v>
      </c>
      <c r="J476" s="4">
        <v>50</v>
      </c>
      <c r="K476" s="4">
        <v>1912</v>
      </c>
      <c r="L476" s="4" t="s">
        <v>1208</v>
      </c>
      <c r="O476" s="10"/>
      <c r="P476" s="10"/>
      <c r="Q476" s="10"/>
    </row>
    <row r="477" spans="1:17" ht="12.75">
      <c r="A477" s="1"/>
      <c r="B477" s="1" t="s">
        <v>144</v>
      </c>
      <c r="C477" s="6">
        <v>60000</v>
      </c>
      <c r="D477" s="6">
        <v>4890</v>
      </c>
      <c r="E477" s="6">
        <f t="shared" si="29"/>
        <v>293400000</v>
      </c>
      <c r="F477" s="11">
        <v>139.5</v>
      </c>
      <c r="G477" s="11"/>
      <c r="H477" s="59">
        <f t="shared" si="30"/>
        <v>8370000</v>
      </c>
      <c r="I477" s="9">
        <v>32</v>
      </c>
      <c r="J477" s="4">
        <v>120</v>
      </c>
      <c r="K477" s="4">
        <v>1912</v>
      </c>
      <c r="L477" s="4" t="s">
        <v>1212</v>
      </c>
      <c r="O477" s="10"/>
      <c r="P477" s="10"/>
      <c r="Q477" s="10"/>
    </row>
    <row r="478" spans="1:17" ht="12.75">
      <c r="A478" s="1"/>
      <c r="B478" s="1" t="s">
        <v>1490</v>
      </c>
      <c r="C478" s="6">
        <v>84507</v>
      </c>
      <c r="D478" s="6">
        <v>3532</v>
      </c>
      <c r="E478" s="6">
        <f t="shared" si="29"/>
        <v>298478724</v>
      </c>
      <c r="F478" s="11">
        <v>155.95</v>
      </c>
      <c r="G478" s="11"/>
      <c r="H478" s="59">
        <f t="shared" si="30"/>
        <v>13178866.649999999</v>
      </c>
      <c r="I478" s="9">
        <v>92.44</v>
      </c>
      <c r="J478" s="4">
        <v>154.94</v>
      </c>
      <c r="K478" s="4">
        <v>1912</v>
      </c>
      <c r="L478" s="4" t="s">
        <v>1208</v>
      </c>
      <c r="M478" s="10" t="s">
        <v>1484</v>
      </c>
      <c r="O478" s="10"/>
      <c r="P478" s="10"/>
      <c r="Q478" s="10"/>
    </row>
    <row r="479" spans="1:17" ht="12.75">
      <c r="A479" s="1"/>
      <c r="B479" t="s">
        <v>1225</v>
      </c>
      <c r="C479" s="6">
        <v>200000</v>
      </c>
      <c r="D479" s="8">
        <v>1645</v>
      </c>
      <c r="E479" s="6">
        <f t="shared" si="29"/>
        <v>329000000</v>
      </c>
      <c r="F479" s="7">
        <v>75</v>
      </c>
      <c r="G479" s="7"/>
      <c r="H479" s="59">
        <f t="shared" si="30"/>
        <v>15000000</v>
      </c>
      <c r="I479" s="9">
        <v>55</v>
      </c>
      <c r="J479" s="4">
        <v>75</v>
      </c>
      <c r="K479" s="4">
        <v>1912</v>
      </c>
      <c r="L479" s="4" t="s">
        <v>1208</v>
      </c>
      <c r="O479" s="10"/>
      <c r="P479" s="10"/>
      <c r="Q479" s="10"/>
    </row>
    <row r="480" spans="1:17" ht="12.75">
      <c r="A480" s="1"/>
      <c r="B480" t="s">
        <v>1261</v>
      </c>
      <c r="C480" s="6">
        <v>450000</v>
      </c>
      <c r="D480" s="8">
        <v>876</v>
      </c>
      <c r="E480" s="6">
        <f t="shared" si="29"/>
        <v>394200000</v>
      </c>
      <c r="F480" s="7">
        <v>37</v>
      </c>
      <c r="G480" s="7"/>
      <c r="H480" s="59">
        <f t="shared" si="30"/>
        <v>16650000</v>
      </c>
      <c r="I480" s="9">
        <v>18</v>
      </c>
      <c r="J480" s="4">
        <v>35</v>
      </c>
      <c r="K480" s="4">
        <v>1912</v>
      </c>
      <c r="L480" s="4" t="s">
        <v>1208</v>
      </c>
      <c r="O480" s="10"/>
      <c r="P480" s="10"/>
      <c r="Q480" s="10"/>
    </row>
    <row r="481" spans="1:17" ht="12.75">
      <c r="A481" s="1"/>
      <c r="B481" t="s">
        <v>1252</v>
      </c>
      <c r="C481" s="6">
        <v>400000</v>
      </c>
      <c r="D481" s="8">
        <v>1050</v>
      </c>
      <c r="E481" s="6">
        <f t="shared" si="29"/>
        <v>420000000</v>
      </c>
      <c r="F481" s="7">
        <f>12.5+27.5</f>
        <v>40</v>
      </c>
      <c r="G481" s="7"/>
      <c r="H481" s="59">
        <f t="shared" si="30"/>
        <v>16000000</v>
      </c>
      <c r="I481" s="9">
        <v>27.5</v>
      </c>
      <c r="J481" s="4">
        <v>40</v>
      </c>
      <c r="K481" s="4">
        <v>1912</v>
      </c>
      <c r="L481" s="4" t="s">
        <v>1208</v>
      </c>
      <c r="O481" s="10"/>
      <c r="P481" s="10"/>
      <c r="Q481" s="10"/>
    </row>
    <row r="482" spans="1:17" ht="12.75">
      <c r="A482" s="1"/>
      <c r="B482" s="1" t="s">
        <v>157</v>
      </c>
      <c r="C482" s="6">
        <v>300000</v>
      </c>
      <c r="D482" s="6">
        <v>1500</v>
      </c>
      <c r="E482" s="6">
        <f t="shared" si="29"/>
        <v>450000000</v>
      </c>
      <c r="F482" s="11">
        <v>45</v>
      </c>
      <c r="G482" s="11" t="s">
        <v>1222</v>
      </c>
      <c r="H482" s="59">
        <f t="shared" si="30"/>
        <v>13500000</v>
      </c>
      <c r="I482" s="9">
        <v>25</v>
      </c>
      <c r="J482" s="4">
        <v>45</v>
      </c>
      <c r="K482" s="4" t="s">
        <v>1222</v>
      </c>
      <c r="L482" s="4" t="s">
        <v>1212</v>
      </c>
      <c r="M482" s="10" t="s">
        <v>1484</v>
      </c>
      <c r="O482"/>
      <c r="P482"/>
      <c r="Q482"/>
    </row>
    <row r="483" spans="1:17" ht="12.75">
      <c r="A483" s="1"/>
      <c r="B483" s="11" t="s">
        <v>1524</v>
      </c>
      <c r="C483" s="6">
        <v>584000</v>
      </c>
      <c r="D483" s="6">
        <v>917</v>
      </c>
      <c r="E483" s="6">
        <f t="shared" si="29"/>
        <v>535528000</v>
      </c>
      <c r="F483" s="11">
        <v>37.5</v>
      </c>
      <c r="G483" s="11"/>
      <c r="H483" s="59">
        <f t="shared" si="30"/>
        <v>21900000</v>
      </c>
      <c r="I483" s="9">
        <v>20</v>
      </c>
      <c r="J483" s="4">
        <v>35.5</v>
      </c>
      <c r="K483" s="4">
        <v>1912</v>
      </c>
      <c r="L483" s="4" t="s">
        <v>1208</v>
      </c>
      <c r="O483"/>
      <c r="P483"/>
      <c r="Q483"/>
    </row>
    <row r="484" spans="1:17" ht="12.75">
      <c r="A484" s="1"/>
      <c r="B484" s="1" t="s">
        <v>16</v>
      </c>
      <c r="C484" s="6">
        <v>600000</v>
      </c>
      <c r="D484" s="6">
        <v>1320</v>
      </c>
      <c r="E484" s="6">
        <f t="shared" si="29"/>
        <v>792000000</v>
      </c>
      <c r="F484" s="11">
        <f>39+20</f>
        <v>59</v>
      </c>
      <c r="G484" s="11"/>
      <c r="H484" s="59">
        <f t="shared" si="30"/>
        <v>35400000</v>
      </c>
      <c r="I484" s="9">
        <v>20</v>
      </c>
      <c r="J484" s="4">
        <v>59</v>
      </c>
      <c r="K484" s="4" t="s">
        <v>1214</v>
      </c>
      <c r="L484" s="4" t="s">
        <v>1208</v>
      </c>
      <c r="O484"/>
      <c r="P484"/>
      <c r="Q484"/>
    </row>
    <row r="485" spans="1:17" ht="12.75">
      <c r="A485" s="1"/>
      <c r="B485" t="s">
        <v>1279</v>
      </c>
      <c r="C485" s="6">
        <v>1000000</v>
      </c>
      <c r="D485" s="6">
        <v>815</v>
      </c>
      <c r="E485" s="6">
        <f t="shared" si="29"/>
        <v>815000000</v>
      </c>
      <c r="F485" s="7">
        <v>20</v>
      </c>
      <c r="G485" s="7"/>
      <c r="H485" s="59">
        <f t="shared" si="30"/>
        <v>20000000</v>
      </c>
      <c r="I485" s="9">
        <v>6.25</v>
      </c>
      <c r="J485" s="4">
        <v>19.25</v>
      </c>
      <c r="K485" s="4">
        <v>1912</v>
      </c>
      <c r="L485" s="4" t="s">
        <v>1208</v>
      </c>
      <c r="O485"/>
      <c r="P485"/>
      <c r="Q485"/>
    </row>
    <row r="486" spans="1:17" ht="12.75">
      <c r="A486" s="1"/>
      <c r="B486" t="s">
        <v>1267</v>
      </c>
      <c r="C486" s="6">
        <v>500000</v>
      </c>
      <c r="D486" s="8">
        <v>1674</v>
      </c>
      <c r="E486" s="6">
        <f t="shared" si="29"/>
        <v>837000000</v>
      </c>
      <c r="F486" s="7">
        <f>30+35</f>
        <v>65</v>
      </c>
      <c r="G486" s="7"/>
      <c r="H486" s="59">
        <f t="shared" si="30"/>
        <v>32500000</v>
      </c>
      <c r="I486" s="9">
        <v>35</v>
      </c>
      <c r="J486" s="4">
        <v>65</v>
      </c>
      <c r="K486" s="4">
        <v>1912</v>
      </c>
      <c r="L486" s="4" t="s">
        <v>1208</v>
      </c>
      <c r="O486"/>
      <c r="P486"/>
      <c r="Q486"/>
    </row>
    <row r="487" spans="1:17" ht="12.75">
      <c r="A487" s="1"/>
      <c r="B487" t="s">
        <v>1207</v>
      </c>
      <c r="C487" s="6">
        <v>182500</v>
      </c>
      <c r="D487" s="8">
        <v>4634</v>
      </c>
      <c r="E487" s="6">
        <f>PRODUCT(D487,C487)</f>
        <v>845705000</v>
      </c>
      <c r="F487" s="7">
        <f>88.581+104.166</f>
        <v>192.747</v>
      </c>
      <c r="G487" s="7"/>
      <c r="H487" s="59">
        <f>PRODUCT(C487,F487)</f>
        <v>35176327.5</v>
      </c>
      <c r="I487" s="9">
        <v>104.16</v>
      </c>
      <c r="J487" s="4">
        <v>208.33</v>
      </c>
      <c r="K487" s="4">
        <v>1912</v>
      </c>
      <c r="L487" s="4" t="s">
        <v>1208</v>
      </c>
      <c r="O487"/>
      <c r="P487"/>
      <c r="Q487"/>
    </row>
    <row r="488" spans="1:17" ht="12.75">
      <c r="A488" s="1"/>
      <c r="B488" s="1" t="s">
        <v>14</v>
      </c>
      <c r="C488" s="15">
        <v>525000</v>
      </c>
      <c r="D488" s="6">
        <v>1701</v>
      </c>
      <c r="E488" s="6">
        <f>PRODUCT(D488,C488)</f>
        <v>893025000</v>
      </c>
      <c r="F488" s="11">
        <v>74</v>
      </c>
      <c r="G488" s="11"/>
      <c r="H488" s="59">
        <f>PRODUCT(C488,F488)</f>
        <v>38850000</v>
      </c>
      <c r="I488" s="9">
        <v>54</v>
      </c>
      <c r="J488" s="4">
        <v>74</v>
      </c>
      <c r="K488" s="4">
        <v>1912</v>
      </c>
      <c r="L488" s="4" t="s">
        <v>1208</v>
      </c>
      <c r="O488"/>
      <c r="P488"/>
      <c r="Q488"/>
    </row>
    <row r="489" spans="1:17" ht="12.75">
      <c r="A489" s="1"/>
      <c r="B489" s="11" t="s">
        <v>21</v>
      </c>
      <c r="C489" s="15">
        <v>800000</v>
      </c>
      <c r="D489" s="6">
        <v>1276</v>
      </c>
      <c r="E489" s="6">
        <f>PRODUCT(D489,C489)</f>
        <v>1020800000</v>
      </c>
      <c r="F489" s="11">
        <v>57</v>
      </c>
      <c r="G489" s="11"/>
      <c r="H489" s="59">
        <f>PRODUCT(C489,F489)</f>
        <v>45600000</v>
      </c>
      <c r="I489" s="9">
        <v>20</v>
      </c>
      <c r="J489" s="4">
        <v>58</v>
      </c>
      <c r="K489" s="4">
        <v>1912</v>
      </c>
      <c r="L489" s="4" t="s">
        <v>1208</v>
      </c>
      <c r="O489"/>
      <c r="P489"/>
      <c r="Q489"/>
    </row>
    <row r="490" spans="1:17" ht="12.75">
      <c r="A490" s="1"/>
      <c r="B490" s="1" t="s">
        <v>1485</v>
      </c>
      <c r="C490" s="6">
        <v>223398</v>
      </c>
      <c r="D490" s="6">
        <v>4910</v>
      </c>
      <c r="E490" s="6">
        <f>PRODUCT(D490,C490)</f>
        <v>1096884180</v>
      </c>
      <c r="F490" s="11">
        <v>180.956</v>
      </c>
      <c r="G490" s="11"/>
      <c r="H490" s="59">
        <f>PRODUCT(C490,F490)</f>
        <v>40425208.488</v>
      </c>
      <c r="I490" s="9">
        <v>8.378</v>
      </c>
      <c r="J490" s="4">
        <v>179.945</v>
      </c>
      <c r="K490" s="4">
        <v>1912</v>
      </c>
      <c r="L490" s="4" t="s">
        <v>1208</v>
      </c>
      <c r="O490" s="42"/>
      <c r="P490" s="42"/>
      <c r="Q490" s="42"/>
    </row>
    <row r="491" spans="1:17" ht="12.75">
      <c r="A491" s="43"/>
      <c r="B491" s="44"/>
      <c r="O491" s="45"/>
      <c r="P491" s="46"/>
      <c r="Q491" s="45"/>
    </row>
    <row r="492" spans="1:17" ht="12.75">
      <c r="A492" s="43"/>
      <c r="B492" s="44"/>
      <c r="O492" s="45"/>
      <c r="P492" s="46"/>
      <c r="Q492" s="45"/>
    </row>
    <row r="493" spans="1:17" ht="12.75">
      <c r="A493" s="43"/>
      <c r="B493" s="44"/>
      <c r="O493" s="45"/>
      <c r="P493" s="46"/>
      <c r="Q493" s="45"/>
    </row>
    <row r="494" spans="1:17" ht="12.75">
      <c r="A494" s="43"/>
      <c r="B494" s="44"/>
      <c r="O494" s="45"/>
      <c r="P494" s="46"/>
      <c r="Q494" s="45"/>
    </row>
    <row r="495" spans="1:17" ht="12.75">
      <c r="A495" s="43"/>
      <c r="B495" s="44"/>
      <c r="O495" s="45"/>
      <c r="P495" s="46"/>
      <c r="Q495" s="45"/>
    </row>
    <row r="496" spans="1:17" ht="12.75">
      <c r="A496" s="43"/>
      <c r="B496" s="44"/>
      <c r="O496" s="45"/>
      <c r="P496" s="46"/>
      <c r="Q496" s="45"/>
    </row>
    <row r="497" spans="1:17" ht="12.75">
      <c r="A497" s="43"/>
      <c r="B497" s="47"/>
      <c r="O497" s="48"/>
      <c r="P497" s="49"/>
      <c r="Q497" s="48"/>
    </row>
    <row r="498" spans="1:17" ht="13.5">
      <c r="A498" s="43"/>
      <c r="B498" s="50"/>
      <c r="O498" s="45"/>
      <c r="P498" s="46"/>
      <c r="Q498" s="45"/>
    </row>
    <row r="499" spans="1:17" ht="12.75">
      <c r="A499" s="43"/>
      <c r="B499" s="44"/>
      <c r="O499" s="45"/>
      <c r="P499" s="46"/>
      <c r="Q499" s="45"/>
    </row>
    <row r="500" spans="1:17" ht="12.75">
      <c r="A500" s="43"/>
      <c r="B500" s="44"/>
      <c r="O500" s="45"/>
      <c r="P500" s="46"/>
      <c r="Q500" s="45"/>
    </row>
    <row r="501" spans="1:17" ht="12.75">
      <c r="A501" s="43"/>
      <c r="B501" s="44"/>
      <c r="O501" s="45"/>
      <c r="P501" s="46"/>
      <c r="Q501" s="45"/>
    </row>
    <row r="502" spans="1:17" ht="12.75">
      <c r="A502" s="43"/>
      <c r="B502" s="44"/>
      <c r="O502" s="45"/>
      <c r="P502" s="46"/>
      <c r="Q502" s="45"/>
    </row>
    <row r="503" spans="1:17" ht="12.75">
      <c r="A503" s="43"/>
      <c r="B503" s="44"/>
      <c r="O503" s="45"/>
      <c r="P503" s="46"/>
      <c r="Q503" s="45"/>
    </row>
    <row r="504" spans="1:17" ht="12.75">
      <c r="A504" s="43"/>
      <c r="B504" s="44"/>
      <c r="O504" s="45"/>
      <c r="P504" s="46"/>
      <c r="Q504" s="45"/>
    </row>
    <row r="505" spans="1:17" ht="12.75">
      <c r="A505" s="43"/>
      <c r="B505" s="44"/>
      <c r="O505" s="45"/>
      <c r="P505" s="46"/>
      <c r="Q505" s="45"/>
    </row>
    <row r="506" spans="1:17" ht="12.75">
      <c r="A506" s="43"/>
      <c r="B506" s="44"/>
      <c r="O506" s="45"/>
      <c r="P506" s="46"/>
      <c r="Q506" s="45"/>
    </row>
    <row r="507" spans="1:17" ht="12.75">
      <c r="A507" s="43"/>
      <c r="B507" s="47"/>
      <c r="O507" s="48"/>
      <c r="P507" s="49"/>
      <c r="Q507" s="48"/>
    </row>
    <row r="508" spans="1:17" ht="13.5">
      <c r="A508" s="43"/>
      <c r="B508" s="50"/>
      <c r="O508" s="45"/>
      <c r="P508" s="46"/>
      <c r="Q508" s="45"/>
    </row>
    <row r="509" spans="1:17" ht="12.75">
      <c r="A509" s="43"/>
      <c r="B509" s="44"/>
      <c r="O509" s="45"/>
      <c r="P509" s="46"/>
      <c r="Q509" s="45"/>
    </row>
    <row r="510" spans="1:17" ht="12.75">
      <c r="A510" s="43"/>
      <c r="B510" s="44"/>
      <c r="O510" s="45"/>
      <c r="P510" s="46"/>
      <c r="Q510" s="45"/>
    </row>
    <row r="511" spans="1:17" ht="12.75">
      <c r="A511" s="43"/>
      <c r="B511" s="44"/>
      <c r="O511" s="45"/>
      <c r="P511" s="46"/>
      <c r="Q511" s="45"/>
    </row>
    <row r="512" spans="1:17" ht="12.75">
      <c r="A512" s="43"/>
      <c r="B512" s="44"/>
      <c r="O512" s="45"/>
      <c r="P512" s="46"/>
      <c r="Q512" s="45"/>
    </row>
    <row r="513" spans="1:17" ht="12.75">
      <c r="A513" s="43"/>
      <c r="B513" s="47"/>
      <c r="O513" s="48"/>
      <c r="P513" s="49"/>
      <c r="Q513" s="48"/>
    </row>
    <row r="514" spans="1:17" ht="13.5">
      <c r="A514" s="43"/>
      <c r="B514" s="50"/>
      <c r="O514" s="45"/>
      <c r="P514" s="46"/>
      <c r="Q514" s="45"/>
    </row>
    <row r="515" spans="1:17" ht="12.75">
      <c r="A515" s="43"/>
      <c r="B515" s="44"/>
      <c r="O515" s="45"/>
      <c r="P515" s="46"/>
      <c r="Q515" s="45"/>
    </row>
    <row r="516" spans="1:17" ht="12.75">
      <c r="A516" s="43"/>
      <c r="B516" s="47"/>
      <c r="O516" s="48"/>
      <c r="P516" s="49"/>
      <c r="Q516" s="48"/>
    </row>
    <row r="517" spans="1:17" ht="12.75">
      <c r="A517" s="43"/>
      <c r="B517" s="44"/>
      <c r="O517" s="45"/>
      <c r="P517" s="46"/>
      <c r="Q517" s="45"/>
    </row>
    <row r="518" spans="1:17" ht="13.5">
      <c r="A518" s="51"/>
      <c r="B518" s="50"/>
      <c r="O518" s="52"/>
      <c r="P518" s="53"/>
      <c r="Q518" s="52"/>
    </row>
    <row r="519" spans="1:17" ht="12.75">
      <c r="A519" s="54"/>
      <c r="B519" s="54"/>
      <c r="O519" s="54"/>
      <c r="P519" s="54"/>
      <c r="Q519" s="54"/>
    </row>
    <row r="520" spans="1:17" ht="12.75">
      <c r="A520" s="54"/>
      <c r="B520" s="54"/>
      <c r="O520" s="54"/>
      <c r="P520" s="54"/>
      <c r="Q520" s="54"/>
    </row>
    <row r="521" spans="1:17" ht="12.75">
      <c r="A521" s="54"/>
      <c r="B521" s="54"/>
      <c r="O521" s="54"/>
      <c r="P521" s="54"/>
      <c r="Q521" s="54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8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32.421875" style="0" customWidth="1"/>
    <col min="2" max="2" width="13.7109375" style="0" customWidth="1"/>
    <col min="4" max="4" width="16.8515625" style="0" customWidth="1"/>
  </cols>
  <sheetData>
    <row r="1" spans="1:6" ht="12.75">
      <c r="A1" s="22" t="s">
        <v>1036</v>
      </c>
      <c r="B1" s="55" t="s">
        <v>480</v>
      </c>
      <c r="C1" s="3" t="s">
        <v>481</v>
      </c>
      <c r="D1" s="3" t="s">
        <v>482</v>
      </c>
      <c r="E1" s="3" t="s">
        <v>483</v>
      </c>
      <c r="F1" s="3" t="s">
        <v>484</v>
      </c>
    </row>
    <row r="2" spans="1:3" ht="12.75">
      <c r="A2" t="s">
        <v>1037</v>
      </c>
      <c r="B2">
        <v>56000</v>
      </c>
      <c r="C2">
        <v>747.71</v>
      </c>
    </row>
    <row r="3" ht="12.75">
      <c r="A3" t="s">
        <v>1038</v>
      </c>
    </row>
    <row r="4" ht="12.75">
      <c r="A4" t="s">
        <v>1041</v>
      </c>
    </row>
    <row r="5" ht="12.75">
      <c r="A5" t="s">
        <v>1042</v>
      </c>
    </row>
    <row r="6" ht="12.75">
      <c r="A6" t="s">
        <v>1043</v>
      </c>
    </row>
    <row r="7" ht="12.75">
      <c r="A7" t="s">
        <v>1044</v>
      </c>
    </row>
    <row r="8" ht="12.75">
      <c r="A8" t="s">
        <v>1045</v>
      </c>
    </row>
    <row r="9" ht="12.75">
      <c r="A9" t="s">
        <v>1046</v>
      </c>
    </row>
    <row r="10" ht="12.75">
      <c r="A10" t="s">
        <v>1047</v>
      </c>
    </row>
    <row r="11" ht="12.75">
      <c r="A11" t="s">
        <v>1048</v>
      </c>
    </row>
    <row r="12" spans="1:5" ht="12.75">
      <c r="A12" t="s">
        <v>1048</v>
      </c>
      <c r="E12" t="s">
        <v>1233</v>
      </c>
    </row>
    <row r="13" spans="1:5" ht="12.75">
      <c r="A13" t="s">
        <v>1049</v>
      </c>
      <c r="E13" t="s">
        <v>1050</v>
      </c>
    </row>
    <row r="14" spans="1:5" ht="12.75">
      <c r="A14" t="s">
        <v>1049</v>
      </c>
      <c r="E14" t="s">
        <v>1050</v>
      </c>
    </row>
    <row r="15" spans="1:5" ht="12.75">
      <c r="A15" t="s">
        <v>1051</v>
      </c>
      <c r="E15" t="s">
        <v>1050</v>
      </c>
    </row>
    <row r="16" ht="12.75">
      <c r="A16" t="s">
        <v>1052</v>
      </c>
    </row>
    <row r="17" ht="12.75">
      <c r="A17" t="s">
        <v>222</v>
      </c>
    </row>
    <row r="18" ht="12.75">
      <c r="A18" t="s">
        <v>1053</v>
      </c>
    </row>
    <row r="19" ht="12.75">
      <c r="A19" t="s">
        <v>1054</v>
      </c>
    </row>
    <row r="20" ht="12.75">
      <c r="A20" t="s">
        <v>1055</v>
      </c>
    </row>
    <row r="21" ht="12.75">
      <c r="A21" t="s">
        <v>1056</v>
      </c>
    </row>
    <row r="22" ht="12.75">
      <c r="A22" t="s">
        <v>1057</v>
      </c>
    </row>
    <row r="23" ht="12.75">
      <c r="A23" t="s">
        <v>1058</v>
      </c>
    </row>
    <row r="24" spans="1:3" ht="12.75">
      <c r="A24" t="s">
        <v>1059</v>
      </c>
      <c r="C24" s="21"/>
    </row>
    <row r="25" spans="1:5" ht="12.75">
      <c r="A25" t="s">
        <v>1059</v>
      </c>
      <c r="E25" t="s">
        <v>1512</v>
      </c>
    </row>
    <row r="26" ht="12.75">
      <c r="A26" t="s">
        <v>1060</v>
      </c>
    </row>
    <row r="27" ht="12.75">
      <c r="A27" t="s">
        <v>1061</v>
      </c>
    </row>
    <row r="28" spans="1:6" ht="12.75">
      <c r="A28" s="22" t="s">
        <v>1062</v>
      </c>
      <c r="B28" s="55" t="s">
        <v>480</v>
      </c>
      <c r="C28" s="3" t="s">
        <v>481</v>
      </c>
      <c r="D28" s="3" t="s">
        <v>482</v>
      </c>
      <c r="E28" s="3" t="s">
        <v>483</v>
      </c>
      <c r="F28" s="3" t="s">
        <v>484</v>
      </c>
    </row>
    <row r="29" spans="1:3" ht="12.75">
      <c r="A29" t="s">
        <v>1063</v>
      </c>
      <c r="B29">
        <v>4000</v>
      </c>
      <c r="C29">
        <v>1410</v>
      </c>
    </row>
    <row r="30" spans="1:3" ht="12.75">
      <c r="A30" t="s">
        <v>1064</v>
      </c>
      <c r="B30">
        <v>2105</v>
      </c>
      <c r="C30">
        <v>1175</v>
      </c>
    </row>
    <row r="31" spans="1:3" ht="12.75">
      <c r="A31" t="s">
        <v>1065</v>
      </c>
      <c r="B31">
        <v>5000</v>
      </c>
      <c r="C31">
        <v>733</v>
      </c>
    </row>
    <row r="32" spans="1:3" ht="12.75">
      <c r="A32" t="s">
        <v>1066</v>
      </c>
      <c r="B32">
        <v>6700</v>
      </c>
      <c r="C32">
        <v>600</v>
      </c>
    </row>
    <row r="33" spans="1:3" ht="12.75">
      <c r="A33" t="s">
        <v>1067</v>
      </c>
      <c r="B33">
        <v>6700</v>
      </c>
      <c r="C33">
        <v>500</v>
      </c>
    </row>
    <row r="34" spans="1:3" ht="12.75">
      <c r="A34" t="s">
        <v>1068</v>
      </c>
      <c r="B34">
        <v>9000</v>
      </c>
      <c r="C34">
        <v>1115</v>
      </c>
    </row>
    <row r="35" spans="1:3" ht="12.75">
      <c r="A35" t="s">
        <v>1069</v>
      </c>
      <c r="B35">
        <v>2000</v>
      </c>
      <c r="C35">
        <v>1125</v>
      </c>
    </row>
    <row r="36" spans="1:3" ht="12.75">
      <c r="A36" t="s">
        <v>1070</v>
      </c>
      <c r="B36">
        <v>1000</v>
      </c>
      <c r="C36">
        <v>1900</v>
      </c>
    </row>
    <row r="37" spans="1:3" ht="12.75">
      <c r="A37" t="s">
        <v>1071</v>
      </c>
      <c r="B37">
        <v>2000</v>
      </c>
      <c r="C37">
        <v>700</v>
      </c>
    </row>
    <row r="38" spans="1:3" ht="12.75">
      <c r="A38" t="s">
        <v>1072</v>
      </c>
      <c r="B38">
        <v>9462</v>
      </c>
      <c r="C38">
        <v>710</v>
      </c>
    </row>
    <row r="39" spans="1:3" ht="12.75">
      <c r="A39" t="s">
        <v>1073</v>
      </c>
      <c r="B39">
        <v>3600</v>
      </c>
      <c r="C39">
        <v>857</v>
      </c>
    </row>
    <row r="40" spans="1:3" ht="12.75">
      <c r="A40" t="s">
        <v>1074</v>
      </c>
      <c r="B40">
        <v>1200</v>
      </c>
      <c r="C40">
        <v>255</v>
      </c>
    </row>
    <row r="41" spans="1:3" ht="12.75">
      <c r="A41" t="s">
        <v>1075</v>
      </c>
      <c r="B41">
        <v>9000</v>
      </c>
      <c r="C41">
        <v>455</v>
      </c>
    </row>
    <row r="42" spans="1:6" ht="12.75">
      <c r="A42" s="22" t="s">
        <v>1076</v>
      </c>
      <c r="B42" s="55" t="s">
        <v>480</v>
      </c>
      <c r="C42" s="3" t="s">
        <v>481</v>
      </c>
      <c r="D42" s="3" t="s">
        <v>482</v>
      </c>
      <c r="E42" s="3" t="s">
        <v>483</v>
      </c>
      <c r="F42" s="3" t="s">
        <v>484</v>
      </c>
    </row>
    <row r="43" spans="1:3" ht="12.75">
      <c r="A43" t="s">
        <v>1077</v>
      </c>
      <c r="B43">
        <v>16000</v>
      </c>
      <c r="C43">
        <v>1320</v>
      </c>
    </row>
    <row r="44" spans="1:3" ht="12.75">
      <c r="A44" t="s">
        <v>1078</v>
      </c>
      <c r="B44">
        <v>8000</v>
      </c>
      <c r="C44">
        <v>1490</v>
      </c>
    </row>
    <row r="45" spans="1:3" ht="12.75">
      <c r="A45" t="s">
        <v>608</v>
      </c>
      <c r="B45">
        <v>10000</v>
      </c>
      <c r="C45">
        <v>500</v>
      </c>
    </row>
    <row r="46" spans="1:3" ht="12.75">
      <c r="A46" t="s">
        <v>1079</v>
      </c>
      <c r="B46">
        <v>12117</v>
      </c>
      <c r="C46">
        <v>1095</v>
      </c>
    </row>
    <row r="47" spans="1:3" ht="12.75">
      <c r="A47" t="s">
        <v>609</v>
      </c>
      <c r="B47">
        <v>5000</v>
      </c>
      <c r="C47">
        <v>1046</v>
      </c>
    </row>
    <row r="48" spans="1:3" ht="12.75">
      <c r="A48" t="s">
        <v>1080</v>
      </c>
      <c r="B48">
        <v>25000</v>
      </c>
      <c r="C48">
        <v>590</v>
      </c>
    </row>
    <row r="49" spans="1:3" ht="12.75">
      <c r="A49" t="s">
        <v>1081</v>
      </c>
      <c r="B49">
        <v>2000</v>
      </c>
      <c r="C49">
        <v>1140</v>
      </c>
    </row>
    <row r="50" spans="1:3" ht="12.75">
      <c r="A50" t="s">
        <v>1082</v>
      </c>
      <c r="B50">
        <v>30000</v>
      </c>
      <c r="C50">
        <v>361.5</v>
      </c>
    </row>
    <row r="51" spans="1:3" ht="12.75">
      <c r="A51" t="s">
        <v>1083</v>
      </c>
      <c r="B51">
        <v>31000</v>
      </c>
      <c r="C51">
        <v>1798</v>
      </c>
    </row>
    <row r="52" spans="1:3" ht="12.75">
      <c r="A52" t="s">
        <v>1084</v>
      </c>
      <c r="B52">
        <v>6500</v>
      </c>
      <c r="C52">
        <v>688</v>
      </c>
    </row>
    <row r="53" spans="1:3" ht="12.75">
      <c r="A53" t="s">
        <v>1085</v>
      </c>
      <c r="B53">
        <v>39600</v>
      </c>
      <c r="C53">
        <v>2020</v>
      </c>
    </row>
    <row r="54" spans="1:3" ht="12.75">
      <c r="A54" t="s">
        <v>1086</v>
      </c>
      <c r="B54">
        <v>1600</v>
      </c>
      <c r="C54">
        <v>2188</v>
      </c>
    </row>
    <row r="55" spans="1:3" ht="12.75">
      <c r="A55" t="s">
        <v>1087</v>
      </c>
      <c r="B55">
        <v>12000</v>
      </c>
      <c r="C55">
        <v>440</v>
      </c>
    </row>
    <row r="56" spans="1:3" ht="12.75">
      <c r="A56" t="s">
        <v>1088</v>
      </c>
      <c r="B56">
        <v>42000</v>
      </c>
      <c r="C56">
        <v>164</v>
      </c>
    </row>
    <row r="57" spans="1:6" ht="12.75">
      <c r="A57" s="22" t="s">
        <v>1089</v>
      </c>
      <c r="B57" s="55" t="s">
        <v>480</v>
      </c>
      <c r="C57" s="3" t="s">
        <v>481</v>
      </c>
      <c r="D57" s="3" t="s">
        <v>482</v>
      </c>
      <c r="E57" s="3" t="s">
        <v>483</v>
      </c>
      <c r="F57" s="3" t="s">
        <v>484</v>
      </c>
    </row>
    <row r="58" spans="1:3" ht="12.75">
      <c r="A58" t="s">
        <v>1090</v>
      </c>
      <c r="B58">
        <v>40000</v>
      </c>
      <c r="C58">
        <v>301</v>
      </c>
    </row>
    <row r="59" spans="1:3" ht="12.75">
      <c r="A59" t="s">
        <v>610</v>
      </c>
      <c r="B59">
        <v>4000</v>
      </c>
      <c r="C59">
        <v>295</v>
      </c>
    </row>
    <row r="60" spans="1:3" ht="12.75">
      <c r="A60" t="s">
        <v>611</v>
      </c>
      <c r="B60">
        <v>5000</v>
      </c>
      <c r="C60">
        <v>9.75</v>
      </c>
    </row>
    <row r="61" spans="1:3" ht="12.75">
      <c r="A61" t="s">
        <v>1091</v>
      </c>
      <c r="B61">
        <v>32000</v>
      </c>
      <c r="C61">
        <v>1825</v>
      </c>
    </row>
    <row r="62" spans="1:3" ht="12.75">
      <c r="A62" t="s">
        <v>1092</v>
      </c>
      <c r="B62">
        <v>40000</v>
      </c>
      <c r="C62">
        <v>126</v>
      </c>
    </row>
    <row r="63" spans="1:3" ht="12.75">
      <c r="A63" t="s">
        <v>1093</v>
      </c>
      <c r="B63">
        <v>7000</v>
      </c>
      <c r="C63">
        <v>210</v>
      </c>
    </row>
    <row r="64" spans="1:3" ht="12.75">
      <c r="A64" t="s">
        <v>1094</v>
      </c>
      <c r="B64">
        <v>12000</v>
      </c>
      <c r="C64">
        <v>332</v>
      </c>
    </row>
    <row r="65" spans="1:3" ht="12.75">
      <c r="A65" t="s">
        <v>1095</v>
      </c>
      <c r="B65">
        <v>36000</v>
      </c>
      <c r="C65">
        <v>1656</v>
      </c>
    </row>
    <row r="66" spans="1:6" ht="12.75">
      <c r="A66" s="22" t="s">
        <v>1096</v>
      </c>
      <c r="B66" s="55" t="s">
        <v>480</v>
      </c>
      <c r="C66" s="3" t="s">
        <v>481</v>
      </c>
      <c r="D66" s="3" t="s">
        <v>482</v>
      </c>
      <c r="E66" s="3" t="s">
        <v>483</v>
      </c>
      <c r="F66" s="3" t="s">
        <v>484</v>
      </c>
    </row>
    <row r="67" spans="1:3" ht="12.75">
      <c r="A67" t="s">
        <v>1097</v>
      </c>
      <c r="C67">
        <v>296</v>
      </c>
    </row>
    <row r="68" spans="1:3" ht="12.75">
      <c r="A68" t="s">
        <v>1098</v>
      </c>
      <c r="C68">
        <v>25</v>
      </c>
    </row>
    <row r="69" spans="1:3" ht="12.75">
      <c r="A69" t="s">
        <v>1099</v>
      </c>
      <c r="C69">
        <v>220</v>
      </c>
    </row>
    <row r="70" spans="1:3" ht="12.75">
      <c r="A70" t="s">
        <v>1100</v>
      </c>
      <c r="C70">
        <v>505</v>
      </c>
    </row>
    <row r="71" spans="1:3" ht="12.75">
      <c r="A71" t="s">
        <v>1101</v>
      </c>
      <c r="C71">
        <v>80</v>
      </c>
    </row>
    <row r="72" ht="12.75">
      <c r="A72" t="s">
        <v>1066</v>
      </c>
    </row>
    <row r="73" spans="1:3" ht="12.75">
      <c r="A73" t="s">
        <v>1102</v>
      </c>
      <c r="C73">
        <v>640</v>
      </c>
    </row>
    <row r="74" spans="1:3" ht="12.75">
      <c r="A74" t="s">
        <v>1103</v>
      </c>
      <c r="C74">
        <v>148</v>
      </c>
    </row>
    <row r="75" spans="1:3" ht="12.75">
      <c r="A75" t="s">
        <v>1104</v>
      </c>
      <c r="C75">
        <v>399</v>
      </c>
    </row>
    <row r="76" spans="1:3" ht="12.75">
      <c r="A76" t="s">
        <v>1105</v>
      </c>
      <c r="C76">
        <v>24</v>
      </c>
    </row>
    <row r="77" spans="1:3" ht="12.75">
      <c r="A77" t="s">
        <v>1106</v>
      </c>
      <c r="C77">
        <v>65</v>
      </c>
    </row>
    <row r="78" spans="1:3" ht="12.75">
      <c r="A78" t="s">
        <v>1107</v>
      </c>
      <c r="C78">
        <v>200</v>
      </c>
    </row>
    <row r="79" spans="1:3" ht="12.75">
      <c r="A79" t="s">
        <v>1108</v>
      </c>
      <c r="C79">
        <v>205</v>
      </c>
    </row>
    <row r="80" spans="1:3" ht="12.75">
      <c r="A80" t="s">
        <v>1109</v>
      </c>
      <c r="C80">
        <v>376</v>
      </c>
    </row>
    <row r="81" spans="1:3" ht="12.75">
      <c r="A81" t="s">
        <v>1110</v>
      </c>
      <c r="C81">
        <v>421</v>
      </c>
    </row>
    <row r="82" spans="1:3" ht="12.75">
      <c r="A82" t="s">
        <v>1111</v>
      </c>
      <c r="C82">
        <v>462</v>
      </c>
    </row>
    <row r="83" spans="1:3" ht="12.75">
      <c r="A83" t="s">
        <v>1112</v>
      </c>
      <c r="C83">
        <v>410</v>
      </c>
    </row>
    <row r="84" ht="12.75">
      <c r="A84" t="s">
        <v>1113</v>
      </c>
    </row>
    <row r="85" ht="12.75">
      <c r="A85" t="s">
        <v>1114</v>
      </c>
    </row>
    <row r="86" spans="1:3" ht="12.75">
      <c r="A86" t="s">
        <v>1115</v>
      </c>
      <c r="C86">
        <v>299.5</v>
      </c>
    </row>
    <row r="87" spans="1:3" ht="12.75">
      <c r="A87" t="s">
        <v>1116</v>
      </c>
      <c r="C87">
        <v>458</v>
      </c>
    </row>
    <row r="88" spans="1:3" ht="12.75">
      <c r="A88" t="s">
        <v>1117</v>
      </c>
      <c r="C88">
        <v>193</v>
      </c>
    </row>
    <row r="89" spans="1:6" ht="12.75">
      <c r="A89" s="22" t="s">
        <v>1118</v>
      </c>
      <c r="B89" s="55" t="s">
        <v>480</v>
      </c>
      <c r="C89" s="3" t="s">
        <v>481</v>
      </c>
      <c r="D89" s="3" t="s">
        <v>482</v>
      </c>
      <c r="E89" s="3" t="s">
        <v>483</v>
      </c>
      <c r="F89" s="3" t="s">
        <v>484</v>
      </c>
    </row>
    <row r="90" spans="1:3" ht="12.75">
      <c r="A90" t="s">
        <v>1119</v>
      </c>
      <c r="C90">
        <v>300</v>
      </c>
    </row>
    <row r="91" spans="1:3" ht="12.75">
      <c r="A91" t="s">
        <v>436</v>
      </c>
      <c r="C91">
        <v>1733</v>
      </c>
    </row>
    <row r="92" spans="1:3" ht="12.75">
      <c r="A92" t="s">
        <v>1120</v>
      </c>
      <c r="C92">
        <v>175</v>
      </c>
    </row>
    <row r="93" spans="1:3" ht="12.75">
      <c r="A93" t="s">
        <v>1121</v>
      </c>
      <c r="C93">
        <v>80</v>
      </c>
    </row>
    <row r="94" spans="1:3" ht="12.75">
      <c r="A94" t="s">
        <v>1122</v>
      </c>
      <c r="C94">
        <v>1700</v>
      </c>
    </row>
    <row r="95" spans="1:3" ht="12.75">
      <c r="A95" t="s">
        <v>1123</v>
      </c>
      <c r="C95">
        <v>671</v>
      </c>
    </row>
    <row r="96" spans="1:3" ht="12.75">
      <c r="A96" t="s">
        <v>1124</v>
      </c>
      <c r="C96">
        <v>1443</v>
      </c>
    </row>
    <row r="97" spans="1:3" ht="12.75">
      <c r="A97" t="s">
        <v>1125</v>
      </c>
      <c r="C97">
        <v>280</v>
      </c>
    </row>
    <row r="98" spans="1:3" ht="12.75">
      <c r="A98" t="s">
        <v>1126</v>
      </c>
      <c r="C98">
        <v>498</v>
      </c>
    </row>
    <row r="99" spans="1:3" ht="12.75">
      <c r="A99" t="s">
        <v>1127</v>
      </c>
      <c r="C99">
        <v>90</v>
      </c>
    </row>
    <row r="100" spans="1:3" ht="12.75">
      <c r="A100" t="s">
        <v>1128</v>
      </c>
      <c r="C100">
        <v>377</v>
      </c>
    </row>
    <row r="101" spans="1:3" ht="12.75">
      <c r="A101" t="s">
        <v>1129</v>
      </c>
      <c r="C101">
        <v>390</v>
      </c>
    </row>
    <row r="102" spans="1:3" ht="12.75">
      <c r="A102" t="s">
        <v>1130</v>
      </c>
      <c r="C102">
        <v>107</v>
      </c>
    </row>
    <row r="103" spans="1:3" ht="12.75">
      <c r="A103" t="s">
        <v>1131</v>
      </c>
      <c r="C103">
        <v>1985</v>
      </c>
    </row>
    <row r="104" ht="12.75">
      <c r="A104" t="s">
        <v>1132</v>
      </c>
    </row>
    <row r="105" spans="1:3" ht="12.75">
      <c r="A105" t="s">
        <v>1133</v>
      </c>
      <c r="C105">
        <v>710</v>
      </c>
    </row>
    <row r="106" ht="12.75">
      <c r="A106" t="s">
        <v>56</v>
      </c>
    </row>
    <row r="107" spans="1:3" ht="12.75">
      <c r="A107" t="s">
        <v>1134</v>
      </c>
      <c r="C107">
        <v>704</v>
      </c>
    </row>
    <row r="108" spans="1:3" ht="12.75">
      <c r="A108" t="s">
        <v>1135</v>
      </c>
      <c r="C108">
        <v>370</v>
      </c>
    </row>
    <row r="109" spans="1:3" ht="12.75">
      <c r="A109" t="s">
        <v>1136</v>
      </c>
      <c r="C109">
        <v>108.5</v>
      </c>
    </row>
    <row r="110" spans="1:3" ht="12.75">
      <c r="A110" t="s">
        <v>1137</v>
      </c>
      <c r="C110">
        <v>1100</v>
      </c>
    </row>
    <row r="111" spans="1:3" ht="12.75">
      <c r="A111" t="s">
        <v>1138</v>
      </c>
      <c r="C111">
        <v>138</v>
      </c>
    </row>
    <row r="112" spans="1:3" ht="12.75">
      <c r="A112" t="s">
        <v>1139</v>
      </c>
      <c r="C112">
        <v>494</v>
      </c>
    </row>
    <row r="113" spans="1:3" ht="12.75">
      <c r="A113" t="s">
        <v>1140</v>
      </c>
      <c r="C113">
        <v>900</v>
      </c>
    </row>
    <row r="114" spans="1:3" ht="12.75">
      <c r="A114" t="s">
        <v>1141</v>
      </c>
      <c r="C114">
        <v>326</v>
      </c>
    </row>
    <row r="115" spans="1:3" ht="12.75">
      <c r="A115" t="s">
        <v>1142</v>
      </c>
      <c r="C115">
        <v>160</v>
      </c>
    </row>
    <row r="116" spans="1:3" ht="12.75">
      <c r="A116" t="s">
        <v>1143</v>
      </c>
      <c r="C116">
        <v>450</v>
      </c>
    </row>
    <row r="117" ht="12.75">
      <c r="A117" t="s">
        <v>1144</v>
      </c>
    </row>
    <row r="118" spans="1:3" ht="12.75">
      <c r="A118" t="s">
        <v>1145</v>
      </c>
      <c r="C118">
        <v>650</v>
      </c>
    </row>
    <row r="119" spans="1:3" ht="12.75">
      <c r="A119" t="s">
        <v>1146</v>
      </c>
      <c r="C119">
        <v>40</v>
      </c>
    </row>
    <row r="120" spans="1:3" ht="12.75">
      <c r="A120" t="s">
        <v>1147</v>
      </c>
      <c r="C120">
        <v>165.5</v>
      </c>
    </row>
    <row r="121" spans="1:3" ht="12.75">
      <c r="A121" t="s">
        <v>1148</v>
      </c>
      <c r="C121">
        <v>2824</v>
      </c>
    </row>
    <row r="122" spans="1:3" ht="12.75">
      <c r="A122" t="s">
        <v>1149</v>
      </c>
      <c r="C122">
        <v>269</v>
      </c>
    </row>
    <row r="123" spans="1:3" ht="12.75">
      <c r="A123" t="s">
        <v>1150</v>
      </c>
      <c r="C123">
        <v>835</v>
      </c>
    </row>
    <row r="124" spans="1:3" ht="12.75">
      <c r="A124" t="s">
        <v>1151</v>
      </c>
      <c r="C124">
        <v>691</v>
      </c>
    </row>
    <row r="125" spans="1:3" ht="12.75">
      <c r="A125" t="s">
        <v>1152</v>
      </c>
      <c r="C125">
        <v>157</v>
      </c>
    </row>
    <row r="126" spans="1:3" ht="12.75">
      <c r="A126" t="s">
        <v>1153</v>
      </c>
      <c r="C126">
        <v>176</v>
      </c>
    </row>
    <row r="127" spans="1:3" ht="12.75">
      <c r="A127" t="s">
        <v>1154</v>
      </c>
      <c r="C127">
        <v>2150</v>
      </c>
    </row>
    <row r="128" spans="1:3" ht="12.75">
      <c r="A128" t="s">
        <v>1155</v>
      </c>
      <c r="C128">
        <v>550</v>
      </c>
    </row>
    <row r="129" spans="1:3" ht="12.75">
      <c r="A129" t="s">
        <v>1156</v>
      </c>
      <c r="C129">
        <v>1095</v>
      </c>
    </row>
    <row r="130" spans="1:6" ht="12.75">
      <c r="A130" s="22" t="s">
        <v>1157</v>
      </c>
      <c r="B130" s="55" t="s">
        <v>480</v>
      </c>
      <c r="C130" s="3" t="s">
        <v>481</v>
      </c>
      <c r="D130" s="3" t="s">
        <v>482</v>
      </c>
      <c r="E130" s="3" t="s">
        <v>483</v>
      </c>
      <c r="F130" s="3" t="s">
        <v>484</v>
      </c>
    </row>
    <row r="131" spans="1:3" ht="12.75">
      <c r="A131" t="s">
        <v>1158</v>
      </c>
      <c r="C131">
        <v>99.5</v>
      </c>
    </row>
    <row r="132" ht="12.75">
      <c r="A132" s="56" t="s">
        <v>1166</v>
      </c>
    </row>
    <row r="133" spans="1:3" ht="12.75">
      <c r="A133" t="s">
        <v>1159</v>
      </c>
      <c r="B133">
        <v>43000</v>
      </c>
      <c r="C133">
        <v>92</v>
      </c>
    </row>
    <row r="134" spans="1:3" ht="12.75">
      <c r="A134" t="s">
        <v>1160</v>
      </c>
      <c r="B134">
        <v>20000</v>
      </c>
      <c r="C134">
        <v>96</v>
      </c>
    </row>
    <row r="135" spans="1:3" ht="12.75">
      <c r="A135" t="s">
        <v>1161</v>
      </c>
      <c r="B135">
        <v>45000</v>
      </c>
      <c r="C135">
        <v>76.5</v>
      </c>
    </row>
    <row r="136" spans="1:3" ht="12.75">
      <c r="A136" t="s">
        <v>1162</v>
      </c>
      <c r="B136">
        <v>5000</v>
      </c>
      <c r="C136">
        <v>370</v>
      </c>
    </row>
    <row r="137" spans="1:3" ht="12.75">
      <c r="A137" t="s">
        <v>1163</v>
      </c>
      <c r="B137">
        <v>5000</v>
      </c>
      <c r="C137">
        <v>125</v>
      </c>
    </row>
    <row r="138" spans="1:3" ht="12.75">
      <c r="A138" t="s">
        <v>1164</v>
      </c>
      <c r="B138">
        <v>8000</v>
      </c>
      <c r="C138">
        <v>220</v>
      </c>
    </row>
    <row r="139" ht="12.75">
      <c r="A139" s="56" t="s">
        <v>1165</v>
      </c>
    </row>
    <row r="140" spans="1:3" ht="12.75">
      <c r="A140" t="s">
        <v>1167</v>
      </c>
      <c r="B140">
        <v>16000</v>
      </c>
      <c r="C140">
        <v>49</v>
      </c>
    </row>
    <row r="141" spans="1:3" ht="12.75">
      <c r="A141" t="s">
        <v>1168</v>
      </c>
      <c r="B141">
        <v>7500</v>
      </c>
      <c r="C141">
        <v>95</v>
      </c>
    </row>
    <row r="142" spans="1:3" ht="12.75">
      <c r="A142" t="s">
        <v>1169</v>
      </c>
      <c r="B142">
        <v>32000</v>
      </c>
      <c r="C142">
        <v>474</v>
      </c>
    </row>
    <row r="143" spans="1:3" ht="12.75">
      <c r="A143" t="s">
        <v>1170</v>
      </c>
      <c r="B143">
        <v>60000</v>
      </c>
      <c r="C143">
        <v>125.5</v>
      </c>
    </row>
    <row r="144" spans="1:3" ht="12.75">
      <c r="A144" t="s">
        <v>1171</v>
      </c>
      <c r="B144">
        <v>10000</v>
      </c>
      <c r="C144">
        <v>19.5</v>
      </c>
    </row>
    <row r="145" spans="1:3" ht="12.75">
      <c r="A145" t="s">
        <v>1172</v>
      </c>
      <c r="B145">
        <v>12000</v>
      </c>
      <c r="C145">
        <v>1.15</v>
      </c>
    </row>
    <row r="146" spans="1:3" ht="12.75">
      <c r="A146" t="s">
        <v>1173</v>
      </c>
      <c r="B146">
        <v>46000</v>
      </c>
      <c r="C146">
        <v>48</v>
      </c>
    </row>
    <row r="147" ht="12.75">
      <c r="A147" s="56" t="s">
        <v>1118</v>
      </c>
    </row>
    <row r="148" spans="1:3" ht="12.75">
      <c r="A148" t="s">
        <v>1174</v>
      </c>
      <c r="B148">
        <v>12500</v>
      </c>
      <c r="C148">
        <v>31</v>
      </c>
    </row>
    <row r="149" spans="1:3" ht="12.75">
      <c r="A149" t="s">
        <v>1175</v>
      </c>
      <c r="B149">
        <v>10000</v>
      </c>
      <c r="C149">
        <v>29</v>
      </c>
    </row>
    <row r="150" spans="1:3" ht="12.75">
      <c r="A150" t="s">
        <v>1176</v>
      </c>
      <c r="C150">
        <v>232</v>
      </c>
    </row>
    <row r="151" spans="1:3" ht="12.75">
      <c r="A151" t="s">
        <v>1177</v>
      </c>
      <c r="C151">
        <v>38.75</v>
      </c>
    </row>
    <row r="152" spans="1:3" ht="12.75">
      <c r="A152" t="s">
        <v>1178</v>
      </c>
      <c r="C152">
        <v>135</v>
      </c>
    </row>
    <row r="153" spans="1:3" ht="12.75">
      <c r="A153" t="s">
        <v>1179</v>
      </c>
      <c r="C153">
        <v>145</v>
      </c>
    </row>
    <row r="154" spans="1:3" ht="12.75">
      <c r="A154" t="s">
        <v>1180</v>
      </c>
      <c r="C154">
        <v>120</v>
      </c>
    </row>
    <row r="155" spans="1:3" ht="12.75">
      <c r="A155" t="s">
        <v>1181</v>
      </c>
      <c r="C155">
        <v>123.5</v>
      </c>
    </row>
    <row r="156" spans="1:3" ht="12.75">
      <c r="A156" t="s">
        <v>1182</v>
      </c>
      <c r="C156">
        <v>16</v>
      </c>
    </row>
    <row r="157" spans="1:3" ht="12.75">
      <c r="A157" t="s">
        <v>1183</v>
      </c>
      <c r="C157">
        <v>184.5</v>
      </c>
    </row>
    <row r="158" spans="1:3" ht="12.75">
      <c r="A158" t="s">
        <v>1184</v>
      </c>
      <c r="C158">
        <v>366</v>
      </c>
    </row>
    <row r="159" spans="1:3" ht="12.75">
      <c r="A159" t="s">
        <v>1185</v>
      </c>
      <c r="C159">
        <v>768</v>
      </c>
    </row>
    <row r="160" spans="1:3" ht="12.75">
      <c r="A160" t="s">
        <v>1186</v>
      </c>
      <c r="C160">
        <v>350</v>
      </c>
    </row>
    <row r="161" spans="1:3" ht="12.75">
      <c r="A161" t="s">
        <v>1187</v>
      </c>
      <c r="C161">
        <v>179</v>
      </c>
    </row>
    <row r="162" spans="1:3" ht="12.75">
      <c r="A162" t="s">
        <v>1188</v>
      </c>
      <c r="C162">
        <v>635</v>
      </c>
    </row>
    <row r="163" spans="1:3" ht="12.75">
      <c r="A163" t="s">
        <v>1189</v>
      </c>
      <c r="C163">
        <v>97</v>
      </c>
    </row>
    <row r="164" spans="1:3" ht="12.75">
      <c r="A164" t="s">
        <v>1189</v>
      </c>
      <c r="C164">
        <v>92.5</v>
      </c>
    </row>
    <row r="165" spans="1:3" ht="12.75">
      <c r="A165" t="s">
        <v>1190</v>
      </c>
      <c r="C165">
        <v>91.5</v>
      </c>
    </row>
    <row r="167" ht="12.75">
      <c r="A167" s="21" t="s">
        <v>1191</v>
      </c>
    </row>
    <row r="168" ht="12.75">
      <c r="A168" s="21" t="s">
        <v>141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0">
      <selection activeCell="D25" sqref="D25"/>
    </sheetView>
  </sheetViews>
  <sheetFormatPr defaultColWidth="11.421875" defaultRowHeight="12.75"/>
  <cols>
    <col min="1" max="1" width="30.8515625" style="19" customWidth="1"/>
    <col min="2" max="2" width="17.421875" style="19" customWidth="1"/>
    <col min="3" max="16384" width="11.421875" style="19" customWidth="1"/>
  </cols>
  <sheetData>
    <row r="1" spans="1:4" ht="12.75">
      <c r="A1" s="2">
        <v>1913</v>
      </c>
      <c r="B1" s="61" t="s">
        <v>41</v>
      </c>
      <c r="C1" s="61" t="s">
        <v>42</v>
      </c>
      <c r="D1" s="61"/>
    </row>
    <row r="2" spans="1:4" ht="12.75">
      <c r="A2" s="5" t="s">
        <v>508</v>
      </c>
      <c r="B2" s="65">
        <v>5702351100</v>
      </c>
      <c r="C2" s="80">
        <f>B2/23812979997*100</f>
        <v>23.946398563801726</v>
      </c>
      <c r="D2" s="7"/>
    </row>
    <row r="3" spans="1:4" ht="12.75">
      <c r="A3" s="23" t="s">
        <v>509</v>
      </c>
      <c r="B3" s="83">
        <v>580097000</v>
      </c>
      <c r="C3" s="80">
        <f aca="true" t="shared" si="0" ref="C3:C33">B3/23812979997*100</f>
        <v>2.4360537827398403</v>
      </c>
      <c r="D3" s="61"/>
    </row>
    <row r="4" spans="1:4" ht="12.75">
      <c r="A4" s="81" t="s">
        <v>510</v>
      </c>
      <c r="B4" s="82">
        <v>405254405</v>
      </c>
      <c r="C4" s="80">
        <f t="shared" si="0"/>
        <v>1.7018214648105976</v>
      </c>
      <c r="D4" s="7"/>
    </row>
    <row r="5" spans="1:4" ht="12.75">
      <c r="A5" s="81" t="s">
        <v>511</v>
      </c>
      <c r="B5" s="82">
        <v>158584059</v>
      </c>
      <c r="C5" s="80">
        <f t="shared" si="0"/>
        <v>0.6659563776561299</v>
      </c>
      <c r="D5" s="7"/>
    </row>
    <row r="6" spans="1:4" ht="12.75">
      <c r="A6" s="23" t="s">
        <v>1482</v>
      </c>
      <c r="B6" s="83">
        <v>1947183804</v>
      </c>
      <c r="C6" s="80">
        <f t="shared" si="0"/>
        <v>8.17698500668673</v>
      </c>
      <c r="D6" s="61"/>
    </row>
    <row r="7" spans="1:4" ht="12.75">
      <c r="A7" s="23" t="s">
        <v>1494</v>
      </c>
      <c r="B7" s="83">
        <v>4703566890</v>
      </c>
      <c r="C7" s="80">
        <f t="shared" si="0"/>
        <v>19.75211372366064</v>
      </c>
      <c r="D7" s="61"/>
    </row>
    <row r="8" spans="1:4" ht="12.75">
      <c r="A8" s="23" t="s">
        <v>37</v>
      </c>
      <c r="B8" s="83">
        <v>80332049</v>
      </c>
      <c r="C8" s="80">
        <f t="shared" si="0"/>
        <v>0.33734563674987494</v>
      </c>
      <c r="D8" s="61"/>
    </row>
    <row r="9" spans="1:4" ht="12.75">
      <c r="A9" s="23" t="s">
        <v>513</v>
      </c>
      <c r="B9" s="83">
        <v>266328800</v>
      </c>
      <c r="C9" s="80">
        <f t="shared" si="0"/>
        <v>1.1184186104954212</v>
      </c>
      <c r="D9" s="61"/>
    </row>
    <row r="10" spans="1:4" ht="12.75">
      <c r="A10" s="23" t="s">
        <v>514</v>
      </c>
      <c r="B10" s="83">
        <v>133981000</v>
      </c>
      <c r="C10" s="80">
        <f t="shared" si="0"/>
        <v>0.5626385274622461</v>
      </c>
      <c r="D10" s="61"/>
    </row>
    <row r="11" spans="1:4" ht="12.75">
      <c r="A11" s="23" t="s">
        <v>512</v>
      </c>
      <c r="B11" s="83">
        <v>357915900</v>
      </c>
      <c r="C11" s="80">
        <f t="shared" si="0"/>
        <v>1.5030286005577245</v>
      </c>
      <c r="D11" s="61"/>
    </row>
    <row r="12" spans="1:4" ht="12.75">
      <c r="A12" s="23" t="s">
        <v>519</v>
      </c>
      <c r="B12" s="83">
        <v>982294944</v>
      </c>
      <c r="C12" s="80">
        <f t="shared" si="0"/>
        <v>4.125039974517055</v>
      </c>
      <c r="D12" s="61"/>
    </row>
    <row r="13" spans="1:4" ht="12.75">
      <c r="A13" s="23" t="s">
        <v>137</v>
      </c>
      <c r="B13" s="83">
        <v>1449224000</v>
      </c>
      <c r="C13" s="80">
        <f t="shared" si="0"/>
        <v>6.0858573777098695</v>
      </c>
      <c r="D13" s="61"/>
    </row>
    <row r="14" spans="1:4" ht="12.75">
      <c r="A14" s="23" t="s">
        <v>516</v>
      </c>
      <c r="B14" s="83">
        <v>800691150</v>
      </c>
      <c r="C14" s="80">
        <f t="shared" si="0"/>
        <v>3.362414742299672</v>
      </c>
      <c r="D14" s="61"/>
    </row>
    <row r="15" spans="1:4" ht="12.75">
      <c r="A15" s="23" t="s">
        <v>515</v>
      </c>
      <c r="B15" s="83">
        <v>243938000</v>
      </c>
      <c r="C15" s="80">
        <f t="shared" si="0"/>
        <v>1.024390899546095</v>
      </c>
      <c r="D15" s="61"/>
    </row>
    <row r="16" spans="1:4" ht="12.75">
      <c r="A16" s="23" t="s">
        <v>517</v>
      </c>
      <c r="B16" s="83">
        <v>738980375</v>
      </c>
      <c r="C16" s="80">
        <f t="shared" si="0"/>
        <v>3.1032671051380296</v>
      </c>
      <c r="D16" s="61"/>
    </row>
    <row r="17" spans="1:4" ht="12.75">
      <c r="A17" s="23" t="s">
        <v>231</v>
      </c>
      <c r="B17" s="83">
        <v>355545122</v>
      </c>
      <c r="C17" s="80">
        <f t="shared" si="0"/>
        <v>1.493072778143652</v>
      </c>
      <c r="D17" s="61"/>
    </row>
    <row r="18" spans="1:4" ht="12.75">
      <c r="A18" s="22" t="s">
        <v>580</v>
      </c>
      <c r="B18" s="82">
        <v>55272500</v>
      </c>
      <c r="C18" s="80">
        <f t="shared" si="0"/>
        <v>0.23211080682452734</v>
      </c>
      <c r="D18" s="7"/>
    </row>
    <row r="19" spans="1:4" ht="12.75">
      <c r="A19" s="23" t="s">
        <v>258</v>
      </c>
      <c r="B19" s="83">
        <v>91603000</v>
      </c>
      <c r="C19" s="80">
        <f t="shared" si="0"/>
        <v>0.384676760369934</v>
      </c>
      <c r="D19" s="61"/>
    </row>
    <row r="20" spans="1:4" ht="12.75">
      <c r="A20" s="23" t="s">
        <v>263</v>
      </c>
      <c r="B20" s="83">
        <v>200567081</v>
      </c>
      <c r="C20" s="80">
        <f t="shared" si="0"/>
        <v>0.8422594779203099</v>
      </c>
      <c r="D20" s="61"/>
    </row>
    <row r="21" spans="1:4" ht="12.75">
      <c r="A21" s="23" t="s">
        <v>288</v>
      </c>
      <c r="B21" s="83">
        <v>681113023</v>
      </c>
      <c r="C21" s="80">
        <f t="shared" si="0"/>
        <v>2.8602595016911274</v>
      </c>
      <c r="D21" s="61"/>
    </row>
    <row r="22" spans="1:4" ht="12.75">
      <c r="A22" s="23" t="s">
        <v>334</v>
      </c>
      <c r="B22" s="83">
        <v>945154713</v>
      </c>
      <c r="C22" s="80">
        <f t="shared" si="0"/>
        <v>3.9690736443698866</v>
      </c>
      <c r="D22" s="61"/>
    </row>
    <row r="23" spans="1:4" ht="12.75">
      <c r="A23" s="23" t="s">
        <v>366</v>
      </c>
      <c r="B23" s="83">
        <v>153203000</v>
      </c>
      <c r="C23" s="80">
        <f t="shared" si="0"/>
        <v>0.6433592100581312</v>
      </c>
      <c r="D23" s="61"/>
    </row>
    <row r="24" spans="1:4" ht="12.75">
      <c r="A24" s="23" t="s">
        <v>373</v>
      </c>
      <c r="B24" s="83">
        <v>49418205</v>
      </c>
      <c r="C24" s="80">
        <f t="shared" si="0"/>
        <v>0.2075263365031415</v>
      </c>
      <c r="D24" s="61"/>
    </row>
    <row r="25" spans="1:4" ht="12.75">
      <c r="A25" s="23" t="s">
        <v>383</v>
      </c>
      <c r="B25" s="83">
        <v>503161620</v>
      </c>
      <c r="C25" s="80">
        <f t="shared" si="0"/>
        <v>2.1129720852383413</v>
      </c>
      <c r="D25" s="61"/>
    </row>
    <row r="26" spans="1:4" ht="12.75">
      <c r="A26" s="23" t="s">
        <v>518</v>
      </c>
      <c r="B26" s="83">
        <v>383739100</v>
      </c>
      <c r="C26" s="80">
        <f t="shared" si="0"/>
        <v>1.6114702991744172</v>
      </c>
      <c r="D26" s="61"/>
    </row>
    <row r="27" spans="1:4" ht="12.75">
      <c r="A27" s="23" t="s">
        <v>425</v>
      </c>
      <c r="B27" s="83">
        <v>328489575</v>
      </c>
      <c r="C27" s="80">
        <f t="shared" si="0"/>
        <v>1.3794559733447207</v>
      </c>
      <c r="D27" s="61"/>
    </row>
    <row r="28" spans="1:4" ht="12.75">
      <c r="A28" s="22" t="s">
        <v>668</v>
      </c>
      <c r="B28" s="83">
        <v>54817000</v>
      </c>
      <c r="C28" s="80">
        <f t="shared" si="0"/>
        <v>0.23019798448957646</v>
      </c>
      <c r="D28" s="68"/>
    </row>
    <row r="29" spans="1:4" ht="12.75">
      <c r="A29" s="22" t="s">
        <v>680</v>
      </c>
      <c r="B29" s="84">
        <v>251561000</v>
      </c>
      <c r="C29" s="80">
        <f t="shared" si="0"/>
        <v>1.0564028526950096</v>
      </c>
      <c r="D29" s="69"/>
    </row>
    <row r="30" spans="1:3" ht="12.75">
      <c r="A30" s="22" t="s">
        <v>712</v>
      </c>
      <c r="B30" s="82">
        <v>50992250</v>
      </c>
      <c r="C30" s="80">
        <f t="shared" si="0"/>
        <v>0.21413636599209376</v>
      </c>
    </row>
    <row r="31" spans="1:3" ht="12.75">
      <c r="A31" s="22" t="s">
        <v>731</v>
      </c>
      <c r="B31" s="82">
        <v>59930000</v>
      </c>
      <c r="C31" s="80">
        <f t="shared" si="0"/>
        <v>0.2516694676917802</v>
      </c>
    </row>
    <row r="32" spans="1:3" ht="12.75">
      <c r="A32" s="22" t="s">
        <v>927</v>
      </c>
      <c r="B32" s="82">
        <v>650152158</v>
      </c>
      <c r="C32" s="80">
        <f t="shared" si="0"/>
        <v>2.730242741907595</v>
      </c>
    </row>
    <row r="33" spans="1:3" ht="12.75">
      <c r="A33" s="22" t="s">
        <v>987</v>
      </c>
      <c r="B33" s="82">
        <v>127883800</v>
      </c>
      <c r="C33" s="80">
        <f t="shared" si="0"/>
        <v>0.537034004211615</v>
      </c>
    </row>
    <row r="34" spans="1:3" ht="12.75">
      <c r="A34" s="23" t="s">
        <v>434</v>
      </c>
      <c r="B34" s="82">
        <v>318953374</v>
      </c>
      <c r="C34" s="80">
        <f>B34/23812979997*100</f>
        <v>1.3394097422505806</v>
      </c>
    </row>
    <row r="35" spans="1:3" ht="12.75">
      <c r="A35" s="19" t="s">
        <v>282</v>
      </c>
      <c r="B35" s="83">
        <f>SUM(B2:B34)</f>
        <v>23812279997</v>
      </c>
      <c r="C35" s="83">
        <f>SUM(C2:C34)</f>
        <v>99.99706042670807</v>
      </c>
    </row>
    <row r="36" spans="2:3" ht="12.75">
      <c r="B36" s="82"/>
      <c r="C36" s="82"/>
    </row>
    <row r="37" spans="2:3" ht="12.75">
      <c r="B37" s="82"/>
      <c r="C37" s="82"/>
    </row>
    <row r="38" spans="2:3" ht="12.75">
      <c r="B38" s="82"/>
      <c r="C38" s="82"/>
    </row>
    <row r="39" spans="2:3" ht="12.75">
      <c r="B39" s="82"/>
      <c r="C39" s="8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D2" sqref="D2"/>
    </sheetView>
  </sheetViews>
  <sheetFormatPr defaultColWidth="11.421875" defaultRowHeight="12.75"/>
  <cols>
    <col min="1" max="1" width="32.140625" style="0" customWidth="1"/>
    <col min="4" max="4" width="16.421875" style="0" customWidth="1"/>
    <col min="6" max="6" width="4.421875" style="0" customWidth="1"/>
  </cols>
  <sheetData>
    <row r="1" spans="1:7" ht="12.75">
      <c r="A1" s="23" t="s">
        <v>434</v>
      </c>
      <c r="B1" s="63" t="s">
        <v>1197</v>
      </c>
      <c r="C1" s="61" t="s">
        <v>1199</v>
      </c>
      <c r="D1" s="15">
        <f>PRODUCT(C1,B1)</f>
        <v>0</v>
      </c>
      <c r="E1" s="61" t="s">
        <v>1203</v>
      </c>
      <c r="F1" s="62"/>
      <c r="G1" s="19"/>
    </row>
    <row r="2" spans="1:7" ht="12.75">
      <c r="A2" s="11" t="s">
        <v>435</v>
      </c>
      <c r="B2" s="41">
        <v>70000</v>
      </c>
      <c r="C2" s="62">
        <v>305</v>
      </c>
      <c r="D2" s="15">
        <f>PRODUCT(C2,B2)</f>
        <v>21350000</v>
      </c>
      <c r="E2" s="62" t="s">
        <v>1212</v>
      </c>
      <c r="F2" s="62"/>
      <c r="G2" s="19"/>
    </row>
    <row r="3" spans="1:7" ht="12.75">
      <c r="A3" s="11" t="s">
        <v>436</v>
      </c>
      <c r="B3" s="41">
        <v>8000</v>
      </c>
      <c r="C3" s="62">
        <v>1520</v>
      </c>
      <c r="D3" s="15">
        <f>PRODUCT(C3,B3)</f>
        <v>12160000</v>
      </c>
      <c r="E3" s="62" t="s">
        <v>1212</v>
      </c>
      <c r="F3" s="62" t="s">
        <v>1233</v>
      </c>
      <c r="G3" s="19"/>
    </row>
    <row r="4" spans="1:7" ht="12.75">
      <c r="A4" s="11" t="s">
        <v>437</v>
      </c>
      <c r="B4" s="41">
        <v>12500</v>
      </c>
      <c r="C4" s="62">
        <v>145</v>
      </c>
      <c r="D4" s="15">
        <f>PRODUCT(C4,B4)</f>
        <v>1812500</v>
      </c>
      <c r="E4" s="62" t="s">
        <v>1216</v>
      </c>
      <c r="F4" s="62"/>
      <c r="G4" s="19"/>
    </row>
    <row r="5" spans="1:7" ht="12.75">
      <c r="A5" s="11" t="s">
        <v>438</v>
      </c>
      <c r="B5" s="41">
        <v>1200000</v>
      </c>
      <c r="C5" s="62">
        <v>7</v>
      </c>
      <c r="D5" s="15">
        <f>PRODUCT(C5,B5)</f>
        <v>8400000</v>
      </c>
      <c r="E5" s="62" t="s">
        <v>1216</v>
      </c>
      <c r="F5" s="62"/>
      <c r="G5" s="19"/>
    </row>
    <row r="6" spans="1:7" ht="12.75">
      <c r="A6" s="11" t="s">
        <v>443</v>
      </c>
      <c r="B6" s="41">
        <v>40000</v>
      </c>
      <c r="C6" s="62">
        <v>1448</v>
      </c>
      <c r="D6" s="15">
        <f aca="true" t="shared" si="0" ref="D6:D34">PRODUCT(C6,B6)</f>
        <v>57920000</v>
      </c>
      <c r="E6" s="62" t="s">
        <v>1212</v>
      </c>
      <c r="F6" s="62"/>
      <c r="G6" s="19"/>
    </row>
    <row r="7" spans="1:7" ht="12.75">
      <c r="A7" s="11" t="s">
        <v>444</v>
      </c>
      <c r="B7" s="41">
        <v>12000</v>
      </c>
      <c r="C7" s="62">
        <v>145</v>
      </c>
      <c r="D7" s="15">
        <f t="shared" si="0"/>
        <v>1740000</v>
      </c>
      <c r="E7" s="62" t="s">
        <v>1216</v>
      </c>
      <c r="F7" s="62"/>
      <c r="G7" s="19"/>
    </row>
    <row r="8" spans="1:7" ht="12.75">
      <c r="A8" s="11" t="s">
        <v>445</v>
      </c>
      <c r="B8" s="41">
        <v>9000</v>
      </c>
      <c r="C8" s="62">
        <v>1110</v>
      </c>
      <c r="D8" s="15">
        <f t="shared" si="0"/>
        <v>9990000</v>
      </c>
      <c r="E8" s="62" t="s">
        <v>1216</v>
      </c>
      <c r="F8" s="62"/>
      <c r="G8" s="19"/>
    </row>
    <row r="9" spans="1:7" ht="12.75">
      <c r="A9" s="11" t="s">
        <v>446</v>
      </c>
      <c r="B9" s="41">
        <v>3402</v>
      </c>
      <c r="C9" s="62">
        <v>812</v>
      </c>
      <c r="D9" s="15">
        <f t="shared" si="0"/>
        <v>2762424</v>
      </c>
      <c r="E9" s="62" t="s">
        <v>1216</v>
      </c>
      <c r="F9" s="62" t="s">
        <v>1487</v>
      </c>
      <c r="G9" s="19"/>
    </row>
    <row r="10" spans="1:7" ht="12.75">
      <c r="A10" s="11" t="s">
        <v>447</v>
      </c>
      <c r="B10" s="41">
        <v>15000</v>
      </c>
      <c r="C10" s="62">
        <v>234</v>
      </c>
      <c r="D10" s="15">
        <f t="shared" si="0"/>
        <v>3510000</v>
      </c>
      <c r="E10" s="62" t="s">
        <v>1216</v>
      </c>
      <c r="F10" s="62"/>
      <c r="G10" s="19"/>
    </row>
    <row r="11" spans="1:7" ht="12.75">
      <c r="A11" s="11" t="s">
        <v>448</v>
      </c>
      <c r="B11" s="41">
        <v>5200</v>
      </c>
      <c r="C11" s="62">
        <v>500</v>
      </c>
      <c r="D11" s="15">
        <f t="shared" si="0"/>
        <v>2600000</v>
      </c>
      <c r="E11" s="62" t="s">
        <v>1216</v>
      </c>
      <c r="F11" s="62"/>
      <c r="G11" s="19"/>
    </row>
    <row r="12" spans="1:7" ht="12.75">
      <c r="A12" s="11" t="s">
        <v>449</v>
      </c>
      <c r="B12" s="41">
        <v>40000</v>
      </c>
      <c r="C12" s="62">
        <v>80</v>
      </c>
      <c r="D12" s="15">
        <f t="shared" si="0"/>
        <v>3200000</v>
      </c>
      <c r="E12" s="62" t="s">
        <v>1216</v>
      </c>
      <c r="F12" s="62"/>
      <c r="G12" s="19"/>
    </row>
    <row r="13" spans="1:7" ht="12.75">
      <c r="A13" s="11" t="s">
        <v>450</v>
      </c>
      <c r="B13" s="41">
        <v>20000</v>
      </c>
      <c r="C13" s="62">
        <v>420</v>
      </c>
      <c r="D13" s="15">
        <f t="shared" si="0"/>
        <v>8400000</v>
      </c>
      <c r="E13" s="62" t="s">
        <v>1216</v>
      </c>
      <c r="F13" s="62"/>
      <c r="G13" s="19"/>
    </row>
    <row r="14" spans="1:7" ht="12.75">
      <c r="A14" s="11" t="s">
        <v>451</v>
      </c>
      <c r="B14" s="41">
        <v>5500</v>
      </c>
      <c r="C14" s="62">
        <v>516</v>
      </c>
      <c r="D14" s="15">
        <f t="shared" si="0"/>
        <v>2838000</v>
      </c>
      <c r="E14" s="62" t="s">
        <v>1216</v>
      </c>
      <c r="F14" s="62"/>
      <c r="G14" s="19"/>
    </row>
    <row r="15" spans="1:7" ht="12.75">
      <c r="A15" s="11" t="s">
        <v>453</v>
      </c>
      <c r="B15" s="41">
        <v>12000</v>
      </c>
      <c r="C15" s="62">
        <v>600</v>
      </c>
      <c r="D15" s="15">
        <f t="shared" si="0"/>
        <v>7200000</v>
      </c>
      <c r="E15" s="62" t="s">
        <v>1216</v>
      </c>
      <c r="F15" s="62"/>
      <c r="G15" s="19"/>
    </row>
    <row r="16" spans="1:7" ht="12.75">
      <c r="A16" s="11" t="s">
        <v>454</v>
      </c>
      <c r="B16" s="41">
        <v>2000</v>
      </c>
      <c r="C16" s="62">
        <v>660</v>
      </c>
      <c r="D16" s="15">
        <f t="shared" si="0"/>
        <v>1320000</v>
      </c>
      <c r="E16" s="62" t="s">
        <v>1216</v>
      </c>
      <c r="F16" s="62"/>
      <c r="G16" s="19"/>
    </row>
    <row r="17" spans="1:7" ht="12.75">
      <c r="A17" s="11" t="s">
        <v>455</v>
      </c>
      <c r="B17" s="41">
        <v>6000</v>
      </c>
      <c r="C17" s="62">
        <v>683</v>
      </c>
      <c r="D17" s="15">
        <f t="shared" si="0"/>
        <v>4098000</v>
      </c>
      <c r="E17" s="62" t="s">
        <v>1216</v>
      </c>
      <c r="F17" s="62"/>
      <c r="G17" s="19"/>
    </row>
    <row r="18" spans="1:7" ht="12.75">
      <c r="A18" s="11" t="s">
        <v>456</v>
      </c>
      <c r="B18" s="41">
        <v>2000</v>
      </c>
      <c r="C18" s="62">
        <v>250</v>
      </c>
      <c r="D18" s="15">
        <f t="shared" si="0"/>
        <v>500000</v>
      </c>
      <c r="E18" s="62" t="s">
        <v>1216</v>
      </c>
      <c r="F18" s="62" t="s">
        <v>1233</v>
      </c>
      <c r="G18" s="19"/>
    </row>
    <row r="19" spans="1:7" ht="12.75">
      <c r="A19" s="7" t="s">
        <v>457</v>
      </c>
      <c r="B19" s="15">
        <v>3000</v>
      </c>
      <c r="C19" s="15">
        <v>120</v>
      </c>
      <c r="D19" s="15">
        <f t="shared" si="0"/>
        <v>360000</v>
      </c>
      <c r="E19" s="19" t="s">
        <v>1212</v>
      </c>
      <c r="F19" s="62"/>
      <c r="G19" s="19"/>
    </row>
    <row r="20" spans="1:7" ht="12.75">
      <c r="A20" s="7" t="s">
        <v>459</v>
      </c>
      <c r="B20" s="15">
        <v>7000</v>
      </c>
      <c r="C20" s="15">
        <v>7.75</v>
      </c>
      <c r="D20" s="15">
        <f t="shared" si="0"/>
        <v>54250</v>
      </c>
      <c r="E20" s="19" t="s">
        <v>1216</v>
      </c>
      <c r="F20" s="62"/>
      <c r="G20" s="19"/>
    </row>
    <row r="21" spans="1:7" ht="12.75">
      <c r="A21" s="11" t="s">
        <v>460</v>
      </c>
      <c r="B21" s="41">
        <v>15000</v>
      </c>
      <c r="C21" s="62">
        <v>95</v>
      </c>
      <c r="D21" s="15">
        <f t="shared" si="0"/>
        <v>1425000</v>
      </c>
      <c r="E21" s="62" t="s">
        <v>1216</v>
      </c>
      <c r="F21" s="62"/>
      <c r="G21" s="19" t="s">
        <v>1217</v>
      </c>
    </row>
    <row r="22" spans="1:7" ht="12.75">
      <c r="A22" s="11" t="s">
        <v>461</v>
      </c>
      <c r="B22" s="41">
        <v>20000</v>
      </c>
      <c r="C22" s="62">
        <v>69.5</v>
      </c>
      <c r="D22" s="15">
        <f t="shared" si="0"/>
        <v>1390000</v>
      </c>
      <c r="E22" s="62" t="s">
        <v>1216</v>
      </c>
      <c r="F22" s="62" t="s">
        <v>1233</v>
      </c>
      <c r="G22" s="19" t="s">
        <v>1217</v>
      </c>
    </row>
    <row r="23" spans="1:7" ht="12.75">
      <c r="A23" s="11" t="s">
        <v>463</v>
      </c>
      <c r="B23" s="41">
        <v>20000</v>
      </c>
      <c r="C23" s="62">
        <v>52.5</v>
      </c>
      <c r="D23" s="15">
        <f t="shared" si="0"/>
        <v>1050000</v>
      </c>
      <c r="E23" s="62" t="s">
        <v>1216</v>
      </c>
      <c r="F23" s="62"/>
      <c r="G23" s="19"/>
    </row>
    <row r="24" spans="1:7" ht="12.75">
      <c r="A24" s="11" t="s">
        <v>464</v>
      </c>
      <c r="B24" s="41">
        <v>6000</v>
      </c>
      <c r="C24" s="62">
        <v>186</v>
      </c>
      <c r="D24" s="15">
        <f t="shared" si="0"/>
        <v>1116000</v>
      </c>
      <c r="E24" s="62" t="s">
        <v>1216</v>
      </c>
      <c r="F24" s="62"/>
      <c r="G24" s="19"/>
    </row>
    <row r="25" spans="1:7" ht="12.75">
      <c r="A25" s="11" t="s">
        <v>465</v>
      </c>
      <c r="B25" s="41">
        <v>2000</v>
      </c>
      <c r="C25" s="62">
        <v>440</v>
      </c>
      <c r="D25" s="15">
        <f t="shared" si="0"/>
        <v>880000</v>
      </c>
      <c r="E25" s="62" t="s">
        <v>1216</v>
      </c>
      <c r="F25" s="62"/>
      <c r="G25" s="19"/>
    </row>
    <row r="26" spans="1:7" ht="12.75">
      <c r="A26" s="11" t="s">
        <v>466</v>
      </c>
      <c r="B26" s="41">
        <v>2000</v>
      </c>
      <c r="C26" s="62">
        <v>54</v>
      </c>
      <c r="D26" s="15">
        <f t="shared" si="0"/>
        <v>108000</v>
      </c>
      <c r="E26" s="62" t="s">
        <v>1216</v>
      </c>
      <c r="F26" s="62" t="s">
        <v>1233</v>
      </c>
      <c r="G26" s="19"/>
    </row>
    <row r="27" spans="1:7" ht="12.75">
      <c r="A27" s="11" t="s">
        <v>467</v>
      </c>
      <c r="B27" s="41">
        <v>30000</v>
      </c>
      <c r="C27" s="62">
        <v>50</v>
      </c>
      <c r="D27" s="15">
        <f t="shared" si="0"/>
        <v>1500000</v>
      </c>
      <c r="E27" s="62" t="s">
        <v>1216</v>
      </c>
      <c r="F27" s="62"/>
      <c r="G27" s="19"/>
    </row>
    <row r="28" spans="1:7" ht="12.75">
      <c r="A28" s="7" t="s">
        <v>471</v>
      </c>
      <c r="B28" s="15">
        <v>20000</v>
      </c>
      <c r="C28" s="15">
        <v>231</v>
      </c>
      <c r="D28" s="15">
        <f t="shared" si="0"/>
        <v>4620000</v>
      </c>
      <c r="E28" s="19" t="s">
        <v>1216</v>
      </c>
      <c r="F28" s="62"/>
      <c r="G28" s="19"/>
    </row>
    <row r="29" spans="1:7" ht="12.75">
      <c r="A29" s="7" t="s">
        <v>472</v>
      </c>
      <c r="B29" s="15">
        <v>18000</v>
      </c>
      <c r="C29" s="15">
        <v>362</v>
      </c>
      <c r="D29" s="15">
        <f t="shared" si="0"/>
        <v>6516000</v>
      </c>
      <c r="E29" s="19" t="s">
        <v>1216</v>
      </c>
      <c r="F29" s="62"/>
      <c r="G29" s="19"/>
    </row>
    <row r="30" spans="1:7" ht="12.75">
      <c r="A30" s="7" t="s">
        <v>473</v>
      </c>
      <c r="B30" s="15">
        <v>18000</v>
      </c>
      <c r="C30" s="15">
        <v>31</v>
      </c>
      <c r="D30" s="15">
        <f t="shared" si="0"/>
        <v>558000</v>
      </c>
      <c r="E30" s="19" t="s">
        <v>1216</v>
      </c>
      <c r="F30" s="62" t="s">
        <v>1233</v>
      </c>
      <c r="G30" s="19"/>
    </row>
    <row r="31" spans="1:7" ht="12.75">
      <c r="A31" s="7" t="s">
        <v>474</v>
      </c>
      <c r="B31" s="15">
        <v>8000</v>
      </c>
      <c r="C31" s="15">
        <v>294</v>
      </c>
      <c r="D31" s="15">
        <f t="shared" si="0"/>
        <v>2352000</v>
      </c>
      <c r="E31" s="19" t="s">
        <v>1216</v>
      </c>
      <c r="F31" s="62"/>
      <c r="G31" s="19"/>
    </row>
    <row r="32" spans="1:7" ht="12.75">
      <c r="A32" s="7" t="s">
        <v>475</v>
      </c>
      <c r="B32" s="15">
        <v>16000</v>
      </c>
      <c r="C32" s="15">
        <v>17</v>
      </c>
      <c r="D32" s="15">
        <f t="shared" si="0"/>
        <v>272000</v>
      </c>
      <c r="E32" s="19" t="s">
        <v>1216</v>
      </c>
      <c r="F32" s="62" t="s">
        <v>1233</v>
      </c>
      <c r="G32" s="19"/>
    </row>
    <row r="33" spans="1:7" ht="12.75">
      <c r="A33" s="7" t="s">
        <v>477</v>
      </c>
      <c r="B33" s="15">
        <v>3200</v>
      </c>
      <c r="C33" s="15">
        <v>1165</v>
      </c>
      <c r="D33" s="15">
        <f t="shared" si="0"/>
        <v>3728000</v>
      </c>
      <c r="E33" s="19" t="s">
        <v>1216</v>
      </c>
      <c r="F33" s="62"/>
      <c r="G33" s="19"/>
    </row>
    <row r="34" spans="1:7" ht="12.75">
      <c r="A34" s="7" t="s">
        <v>478</v>
      </c>
      <c r="B34" s="15">
        <v>7400</v>
      </c>
      <c r="C34" s="15">
        <v>54</v>
      </c>
      <c r="D34" s="15">
        <f t="shared" si="0"/>
        <v>399600</v>
      </c>
      <c r="E34" s="19" t="s">
        <v>1216</v>
      </c>
      <c r="F34" s="62"/>
      <c r="G34" s="19"/>
    </row>
    <row r="35" spans="1:4" ht="12.75">
      <c r="A35" t="s">
        <v>994</v>
      </c>
      <c r="B35" s="13">
        <v>10000</v>
      </c>
      <c r="C35">
        <v>111</v>
      </c>
      <c r="D35" s="13">
        <f aca="true" t="shared" si="1" ref="D35:D66">PRODUCT(B35,C35)</f>
        <v>1110000</v>
      </c>
    </row>
    <row r="36" spans="1:4" ht="12.75">
      <c r="A36" t="s">
        <v>995</v>
      </c>
      <c r="B36" s="13">
        <v>4000</v>
      </c>
      <c r="C36">
        <v>50</v>
      </c>
      <c r="D36" s="13">
        <f t="shared" si="1"/>
        <v>200000</v>
      </c>
    </row>
    <row r="37" spans="1:4" ht="12.75">
      <c r="A37" t="s">
        <v>996</v>
      </c>
      <c r="B37" s="13">
        <v>6600</v>
      </c>
      <c r="C37">
        <v>675</v>
      </c>
      <c r="D37" s="13">
        <f t="shared" si="1"/>
        <v>4455000</v>
      </c>
    </row>
    <row r="38" spans="1:4" ht="12.75">
      <c r="A38" t="s">
        <v>997</v>
      </c>
      <c r="B38" s="13">
        <v>3500</v>
      </c>
      <c r="C38">
        <v>1130</v>
      </c>
      <c r="D38" s="13">
        <f t="shared" si="1"/>
        <v>3955000</v>
      </c>
    </row>
    <row r="39" spans="1:4" ht="12.75">
      <c r="A39" t="s">
        <v>998</v>
      </c>
      <c r="B39" s="13">
        <v>14000</v>
      </c>
      <c r="C39" t="s">
        <v>1211</v>
      </c>
      <c r="D39" s="13">
        <f t="shared" si="1"/>
        <v>14000</v>
      </c>
    </row>
    <row r="40" spans="1:4" ht="12.75">
      <c r="A40" t="s">
        <v>999</v>
      </c>
      <c r="B40" s="13">
        <v>22500</v>
      </c>
      <c r="C40">
        <v>176</v>
      </c>
      <c r="D40" s="13">
        <f t="shared" si="1"/>
        <v>3960000</v>
      </c>
    </row>
    <row r="41" spans="1:4" ht="12.75">
      <c r="A41" t="s">
        <v>1003</v>
      </c>
      <c r="B41" s="13">
        <v>20000</v>
      </c>
      <c r="C41">
        <v>863</v>
      </c>
      <c r="D41" s="13">
        <f t="shared" si="1"/>
        <v>17260000</v>
      </c>
    </row>
    <row r="42" spans="1:4" ht="12.75">
      <c r="A42" t="s">
        <v>1004</v>
      </c>
      <c r="B42" s="13">
        <v>60000</v>
      </c>
      <c r="C42">
        <v>130</v>
      </c>
      <c r="D42" s="13">
        <f t="shared" si="1"/>
        <v>7800000</v>
      </c>
    </row>
    <row r="43" spans="1:4" ht="12.75">
      <c r="A43" t="s">
        <v>1006</v>
      </c>
      <c r="B43" s="13">
        <v>10000</v>
      </c>
      <c r="C43">
        <v>285</v>
      </c>
      <c r="D43" s="13">
        <f t="shared" si="1"/>
        <v>2850000</v>
      </c>
    </row>
    <row r="44" spans="1:4" ht="12.75">
      <c r="A44" t="s">
        <v>1007</v>
      </c>
      <c r="B44" s="13">
        <v>8000</v>
      </c>
      <c r="C44">
        <v>540</v>
      </c>
      <c r="D44" s="13">
        <f t="shared" si="1"/>
        <v>4320000</v>
      </c>
    </row>
    <row r="45" spans="1:4" ht="12.75">
      <c r="A45" t="s">
        <v>1008</v>
      </c>
      <c r="B45" s="13">
        <v>14400</v>
      </c>
      <c r="C45">
        <v>200</v>
      </c>
      <c r="D45" s="13">
        <f t="shared" si="1"/>
        <v>2880000</v>
      </c>
    </row>
    <row r="46" spans="1:4" ht="12.75">
      <c r="A46" t="s">
        <v>1009</v>
      </c>
      <c r="B46" s="13">
        <v>30000</v>
      </c>
      <c r="C46">
        <v>368</v>
      </c>
      <c r="D46" s="13">
        <f t="shared" si="1"/>
        <v>11040000</v>
      </c>
    </row>
    <row r="47" spans="1:4" ht="12.75">
      <c r="A47" t="s">
        <v>1010</v>
      </c>
      <c r="B47" s="13">
        <v>20000</v>
      </c>
      <c r="C47">
        <v>172</v>
      </c>
      <c r="D47" s="13">
        <f t="shared" si="1"/>
        <v>3440000</v>
      </c>
    </row>
    <row r="48" spans="1:4" ht="12.75">
      <c r="A48" t="s">
        <v>1011</v>
      </c>
      <c r="B48" s="13">
        <v>7000</v>
      </c>
      <c r="C48">
        <v>748</v>
      </c>
      <c r="D48" s="13">
        <f t="shared" si="1"/>
        <v>5236000</v>
      </c>
    </row>
    <row r="49" spans="1:4" ht="12.75">
      <c r="A49" t="s">
        <v>1012</v>
      </c>
      <c r="B49" s="13">
        <v>4100</v>
      </c>
      <c r="C49">
        <v>1790</v>
      </c>
      <c r="D49" s="13">
        <f t="shared" si="1"/>
        <v>7339000</v>
      </c>
    </row>
    <row r="50" spans="1:4" ht="12.75">
      <c r="A50" t="s">
        <v>1013</v>
      </c>
      <c r="B50" s="13">
        <v>4400</v>
      </c>
      <c r="C50">
        <v>680</v>
      </c>
      <c r="D50" s="13">
        <f t="shared" si="1"/>
        <v>2992000</v>
      </c>
    </row>
    <row r="51" spans="1:4" ht="12.75">
      <c r="A51" t="s">
        <v>1014</v>
      </c>
      <c r="B51" s="13">
        <v>12500</v>
      </c>
      <c r="C51">
        <v>117</v>
      </c>
      <c r="D51" s="13">
        <f t="shared" si="1"/>
        <v>1462500</v>
      </c>
    </row>
    <row r="52" spans="1:4" ht="12.75">
      <c r="A52" t="s">
        <v>1015</v>
      </c>
      <c r="B52" s="13">
        <v>30000</v>
      </c>
      <c r="C52" t="s">
        <v>481</v>
      </c>
      <c r="D52" s="13">
        <f t="shared" si="1"/>
        <v>30000</v>
      </c>
    </row>
    <row r="53" spans="1:4" ht="12.75">
      <c r="A53" t="s">
        <v>1016</v>
      </c>
      <c r="B53" s="13">
        <v>2500</v>
      </c>
      <c r="C53">
        <v>1535</v>
      </c>
      <c r="D53" s="13">
        <f t="shared" si="1"/>
        <v>3837500</v>
      </c>
    </row>
    <row r="54" spans="1:6" ht="12.75">
      <c r="A54" t="s">
        <v>1017</v>
      </c>
      <c r="B54" s="13">
        <v>7500</v>
      </c>
      <c r="C54">
        <v>626</v>
      </c>
      <c r="D54" s="13">
        <f t="shared" si="1"/>
        <v>4695000</v>
      </c>
      <c r="F54" t="s">
        <v>1512</v>
      </c>
    </row>
    <row r="55" spans="1:4" ht="12.75">
      <c r="A55" t="s">
        <v>1018</v>
      </c>
      <c r="B55" s="13">
        <v>3200</v>
      </c>
      <c r="C55">
        <v>390</v>
      </c>
      <c r="D55" s="13">
        <f t="shared" si="1"/>
        <v>1248000</v>
      </c>
    </row>
    <row r="56" spans="1:4" ht="12.75">
      <c r="A56" t="s">
        <v>1019</v>
      </c>
      <c r="B56" s="13">
        <v>24000</v>
      </c>
      <c r="C56" t="s">
        <v>1211</v>
      </c>
      <c r="D56" s="13">
        <f t="shared" si="1"/>
        <v>24000</v>
      </c>
    </row>
    <row r="57" spans="1:4" ht="12.75">
      <c r="A57" t="s">
        <v>1020</v>
      </c>
      <c r="B57" s="13">
        <v>25000</v>
      </c>
      <c r="C57" t="s">
        <v>1211</v>
      </c>
      <c r="D57" s="13">
        <f t="shared" si="1"/>
        <v>25000</v>
      </c>
    </row>
    <row r="58" spans="1:4" ht="12.75">
      <c r="A58" t="s">
        <v>1027</v>
      </c>
      <c r="B58" s="13">
        <v>10000</v>
      </c>
      <c r="C58">
        <v>172.5</v>
      </c>
      <c r="D58" s="13">
        <f t="shared" si="1"/>
        <v>1725000</v>
      </c>
    </row>
    <row r="59" spans="1:4" ht="12.75">
      <c r="A59" t="s">
        <v>1028</v>
      </c>
      <c r="B59" s="13">
        <v>15000</v>
      </c>
      <c r="D59" s="13">
        <f t="shared" si="1"/>
        <v>15000</v>
      </c>
    </row>
    <row r="60" spans="1:6" ht="12.75">
      <c r="A60" t="s">
        <v>1029</v>
      </c>
      <c r="B60" s="13">
        <v>3000</v>
      </c>
      <c r="D60" s="13">
        <f t="shared" si="1"/>
        <v>3000</v>
      </c>
      <c r="F60" t="s">
        <v>1050</v>
      </c>
    </row>
    <row r="61" spans="1:4" ht="12.75">
      <c r="A61" t="s">
        <v>1030</v>
      </c>
      <c r="B61" s="13">
        <v>12000</v>
      </c>
      <c r="C61">
        <v>33</v>
      </c>
      <c r="D61" s="13">
        <f t="shared" si="1"/>
        <v>396000</v>
      </c>
    </row>
    <row r="62" spans="1:4" ht="12.75">
      <c r="A62" t="s">
        <v>1031</v>
      </c>
      <c r="B62" s="13">
        <v>25000</v>
      </c>
      <c r="C62">
        <v>105</v>
      </c>
      <c r="D62" s="13">
        <f t="shared" si="1"/>
        <v>2625000</v>
      </c>
    </row>
    <row r="63" spans="1:4" ht="12.75">
      <c r="A63" t="s">
        <v>1032</v>
      </c>
      <c r="B63" s="13">
        <v>7520</v>
      </c>
      <c r="C63">
        <v>455</v>
      </c>
      <c r="D63" s="13">
        <f t="shared" si="1"/>
        <v>3421600</v>
      </c>
    </row>
    <row r="64" spans="1:6" ht="12.75">
      <c r="A64" t="s">
        <v>1033</v>
      </c>
      <c r="B64" s="13">
        <v>10000</v>
      </c>
      <c r="C64">
        <v>110</v>
      </c>
      <c r="D64" s="13">
        <f t="shared" si="1"/>
        <v>1100000</v>
      </c>
      <c r="F64" t="s">
        <v>1050</v>
      </c>
    </row>
    <row r="65" spans="1:4" ht="12.75">
      <c r="A65" t="s">
        <v>1034</v>
      </c>
      <c r="B65" s="13">
        <v>12000</v>
      </c>
      <c r="C65">
        <v>335</v>
      </c>
      <c r="D65" s="13">
        <f t="shared" si="1"/>
        <v>4020000</v>
      </c>
    </row>
    <row r="66" spans="1:4" ht="12.75">
      <c r="A66" t="s">
        <v>1035</v>
      </c>
      <c r="B66" s="13">
        <v>15000</v>
      </c>
      <c r="C66">
        <v>1591</v>
      </c>
      <c r="D66" s="13">
        <f t="shared" si="1"/>
        <v>23865000</v>
      </c>
    </row>
    <row r="67" ht="12.75">
      <c r="D67" s="6">
        <f>SUM(D2:D66)</f>
        <v>303473374</v>
      </c>
    </row>
    <row r="68" ht="12.75">
      <c r="D68">
        <v>303473374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5"/>
  <sheetViews>
    <sheetView workbookViewId="0" topLeftCell="A1">
      <selection activeCell="A24" sqref="A24"/>
    </sheetView>
  </sheetViews>
  <sheetFormatPr defaultColWidth="11.421875" defaultRowHeight="12.75"/>
  <cols>
    <col min="1" max="1" width="30.8515625" style="19" customWidth="1"/>
    <col min="2" max="2" width="11.57421875" style="19" customWidth="1"/>
    <col min="3" max="3" width="13.00390625" style="19" customWidth="1"/>
    <col min="4" max="4" width="18.00390625" style="19" customWidth="1"/>
    <col min="5" max="5" width="6.7109375" style="19" customWidth="1"/>
    <col min="6" max="6" width="3.57421875" style="62" customWidth="1"/>
    <col min="7" max="7" width="4.7109375" style="19" customWidth="1"/>
    <col min="8" max="8" width="17.421875" style="19" customWidth="1"/>
    <col min="9" max="16384" width="11.421875" style="19" customWidth="1"/>
  </cols>
  <sheetData>
    <row r="1" spans="1:10" ht="12.75">
      <c r="A1" s="2">
        <v>1913</v>
      </c>
      <c r="B1" s="63" t="s">
        <v>1039</v>
      </c>
      <c r="C1" s="61" t="s">
        <v>1199</v>
      </c>
      <c r="D1" s="61" t="s">
        <v>1198</v>
      </c>
      <c r="E1" s="61" t="s">
        <v>1203</v>
      </c>
      <c r="F1" s="61" t="s">
        <v>1204</v>
      </c>
      <c r="G1" s="61" t="s">
        <v>1205</v>
      </c>
      <c r="H1" s="61"/>
      <c r="I1" s="61"/>
      <c r="J1" s="61"/>
    </row>
    <row r="2" spans="1:10" ht="12.75">
      <c r="A2" s="5" t="s">
        <v>508</v>
      </c>
      <c r="B2" s="15"/>
      <c r="C2" s="7"/>
      <c r="D2" s="7"/>
      <c r="E2" s="7"/>
      <c r="F2" s="19"/>
      <c r="H2" s="7"/>
      <c r="I2" s="7"/>
      <c r="J2" s="7"/>
    </row>
    <row r="3" spans="1:10" ht="12.75">
      <c r="A3" s="7" t="s">
        <v>1207</v>
      </c>
      <c r="B3" s="15">
        <v>182500</v>
      </c>
      <c r="C3" s="64">
        <v>4634</v>
      </c>
      <c r="D3" s="15">
        <f aca="true" t="shared" si="0" ref="D3:D55">PRODUCT(C3,B3)</f>
        <v>845705000</v>
      </c>
      <c r="E3" s="19" t="s">
        <v>1208</v>
      </c>
      <c r="H3" s="7"/>
      <c r="I3" s="7"/>
      <c r="J3" s="7"/>
    </row>
    <row r="4" spans="1:10" ht="12.75">
      <c r="A4" s="7" t="s">
        <v>1209</v>
      </c>
      <c r="B4" s="15">
        <v>120000</v>
      </c>
      <c r="C4" s="64">
        <v>1015</v>
      </c>
      <c r="D4" s="15">
        <f t="shared" si="0"/>
        <v>121800000</v>
      </c>
      <c r="E4" s="19" t="s">
        <v>1208</v>
      </c>
      <c r="H4" s="7"/>
      <c r="I4" s="7"/>
      <c r="J4" s="7"/>
    </row>
    <row r="5" spans="1:10" ht="12.75">
      <c r="A5" s="7" t="s">
        <v>1210</v>
      </c>
      <c r="B5" s="15">
        <v>40000</v>
      </c>
      <c r="C5" s="64">
        <v>1000</v>
      </c>
      <c r="D5" s="15">
        <f t="shared" si="0"/>
        <v>40000000</v>
      </c>
      <c r="E5" s="19" t="s">
        <v>1212</v>
      </c>
      <c r="H5" s="7"/>
      <c r="I5" s="7"/>
      <c r="J5" s="7"/>
    </row>
    <row r="6" spans="1:10" ht="12.75">
      <c r="A6" s="11" t="s">
        <v>1213</v>
      </c>
      <c r="B6" s="15">
        <v>6000</v>
      </c>
      <c r="C6" s="64">
        <v>480</v>
      </c>
      <c r="D6" s="15">
        <f t="shared" si="0"/>
        <v>2880000</v>
      </c>
      <c r="E6" s="19" t="s">
        <v>1212</v>
      </c>
      <c r="H6" s="7"/>
      <c r="I6" s="7"/>
      <c r="J6" s="7"/>
    </row>
    <row r="7" spans="1:10" ht="12.75">
      <c r="A7" s="7" t="s">
        <v>1215</v>
      </c>
      <c r="B7" s="15">
        <v>17000</v>
      </c>
      <c r="C7" s="64" t="s">
        <v>1211</v>
      </c>
      <c r="D7" s="15">
        <f t="shared" si="0"/>
        <v>17000</v>
      </c>
      <c r="E7" s="19" t="s">
        <v>1216</v>
      </c>
      <c r="G7" s="19" t="s">
        <v>1217</v>
      </c>
      <c r="H7" s="7"/>
      <c r="I7" s="7"/>
      <c r="J7" s="7"/>
    </row>
    <row r="8" spans="1:10" ht="12.75">
      <c r="A8" s="11" t="s">
        <v>1218</v>
      </c>
      <c r="B8" s="15">
        <v>32000</v>
      </c>
      <c r="C8" s="64">
        <v>475</v>
      </c>
      <c r="D8" s="15">
        <f t="shared" si="0"/>
        <v>15200000</v>
      </c>
      <c r="E8" s="19" t="s">
        <v>1212</v>
      </c>
      <c r="H8" s="65"/>
      <c r="I8" s="65"/>
      <c r="J8" s="7"/>
    </row>
    <row r="9" spans="1:10" ht="12.75">
      <c r="A9" s="7" t="s">
        <v>1219</v>
      </c>
      <c r="B9" s="15">
        <v>50000</v>
      </c>
      <c r="C9" s="64">
        <v>3000</v>
      </c>
      <c r="D9" s="15">
        <f t="shared" si="0"/>
        <v>150000000</v>
      </c>
      <c r="E9" s="19" t="s">
        <v>1208</v>
      </c>
      <c r="H9" s="65"/>
      <c r="I9" s="65"/>
      <c r="J9" s="7"/>
    </row>
    <row r="10" spans="1:10" ht="12.75">
      <c r="A10" s="11" t="s">
        <v>1220</v>
      </c>
      <c r="B10" s="15">
        <v>96000</v>
      </c>
      <c r="C10" s="64">
        <v>1515</v>
      </c>
      <c r="D10" s="15">
        <f t="shared" si="0"/>
        <v>145440000</v>
      </c>
      <c r="E10" s="19" t="s">
        <v>1212</v>
      </c>
      <c r="H10" s="65"/>
      <c r="I10" s="65"/>
      <c r="J10" s="7"/>
    </row>
    <row r="11" spans="1:10" ht="12.75">
      <c r="A11" s="11" t="s">
        <v>1221</v>
      </c>
      <c r="B11" s="15">
        <v>1200</v>
      </c>
      <c r="C11" s="64">
        <v>910</v>
      </c>
      <c r="D11" s="15">
        <f t="shared" si="0"/>
        <v>1092000</v>
      </c>
      <c r="E11" s="19" t="s">
        <v>1212</v>
      </c>
      <c r="H11" s="7"/>
      <c r="I11" s="7"/>
      <c r="J11" s="7"/>
    </row>
    <row r="12" spans="1:10" ht="12.75">
      <c r="A12" s="11" t="s">
        <v>1223</v>
      </c>
      <c r="B12" s="15">
        <v>6000</v>
      </c>
      <c r="C12" s="64">
        <v>780</v>
      </c>
      <c r="D12" s="15">
        <f t="shared" si="0"/>
        <v>4680000</v>
      </c>
      <c r="E12" s="19" t="s">
        <v>1212</v>
      </c>
      <c r="H12" s="7"/>
      <c r="I12" s="7"/>
      <c r="J12" s="7"/>
    </row>
    <row r="13" spans="1:10" ht="12.75">
      <c r="A13" s="11" t="s">
        <v>1224</v>
      </c>
      <c r="B13" s="15">
        <v>6000</v>
      </c>
      <c r="C13" s="64">
        <v>630</v>
      </c>
      <c r="D13" s="15">
        <f t="shared" si="0"/>
        <v>3780000</v>
      </c>
      <c r="E13" s="19" t="s">
        <v>1212</v>
      </c>
      <c r="H13" s="7"/>
      <c r="I13" s="7"/>
      <c r="J13" s="7"/>
    </row>
    <row r="14" spans="1:10" ht="12.75">
      <c r="A14" s="7" t="s">
        <v>1225</v>
      </c>
      <c r="B14" s="15">
        <v>200000</v>
      </c>
      <c r="C14" s="64">
        <v>1645</v>
      </c>
      <c r="D14" s="15">
        <f t="shared" si="0"/>
        <v>329000000</v>
      </c>
      <c r="E14" s="19" t="s">
        <v>1208</v>
      </c>
      <c r="H14" s="65"/>
      <c r="I14" s="65"/>
      <c r="J14" s="7"/>
    </row>
    <row r="15" spans="1:10" ht="12.75">
      <c r="A15" s="7" t="s">
        <v>1226</v>
      </c>
      <c r="B15" s="15">
        <v>40000</v>
      </c>
      <c r="C15" s="64" t="s">
        <v>1211</v>
      </c>
      <c r="D15" s="15">
        <f t="shared" si="0"/>
        <v>40000</v>
      </c>
      <c r="E15" s="19" t="s">
        <v>1216</v>
      </c>
      <c r="G15" s="19" t="s">
        <v>1217</v>
      </c>
      <c r="H15" s="7"/>
      <c r="I15" s="7"/>
      <c r="J15" s="7"/>
    </row>
    <row r="16" spans="1:10" ht="12.75">
      <c r="A16" s="7" t="s">
        <v>1227</v>
      </c>
      <c r="B16" s="15">
        <v>12000</v>
      </c>
      <c r="C16" s="64">
        <v>845</v>
      </c>
      <c r="D16" s="15">
        <f t="shared" si="0"/>
        <v>10140000</v>
      </c>
      <c r="E16" s="19" t="s">
        <v>1212</v>
      </c>
      <c r="H16" s="65"/>
      <c r="I16" s="65"/>
      <c r="J16" s="7"/>
    </row>
    <row r="17" spans="1:10" ht="12.75">
      <c r="A17" s="7" t="s">
        <v>1228</v>
      </c>
      <c r="B17" s="15">
        <v>150000</v>
      </c>
      <c r="C17" s="64">
        <v>653</v>
      </c>
      <c r="D17" s="15">
        <f t="shared" si="0"/>
        <v>97950000</v>
      </c>
      <c r="E17" s="19" t="s">
        <v>1212</v>
      </c>
      <c r="H17" s="65"/>
      <c r="I17" s="65"/>
      <c r="J17" s="7"/>
    </row>
    <row r="18" spans="1:10" ht="12.75">
      <c r="A18" s="7" t="s">
        <v>1229</v>
      </c>
      <c r="B18" s="15">
        <v>80000</v>
      </c>
      <c r="C18" s="64">
        <v>12.25</v>
      </c>
      <c r="D18" s="15">
        <f t="shared" si="0"/>
        <v>980000</v>
      </c>
      <c r="E18" s="19" t="s">
        <v>1208</v>
      </c>
      <c r="G18" s="19" t="s">
        <v>1217</v>
      </c>
      <c r="H18" s="7"/>
      <c r="I18" s="7"/>
      <c r="J18" s="7"/>
    </row>
    <row r="19" spans="1:10" ht="12.75">
      <c r="A19" s="7" t="s">
        <v>1231</v>
      </c>
      <c r="B19" s="15">
        <v>40000</v>
      </c>
      <c r="C19" s="64">
        <v>525</v>
      </c>
      <c r="D19" s="15">
        <f t="shared" si="0"/>
        <v>21000000</v>
      </c>
      <c r="E19" s="19" t="s">
        <v>1212</v>
      </c>
      <c r="H19" s="65"/>
      <c r="I19" s="65"/>
      <c r="J19" s="7"/>
    </row>
    <row r="20" spans="1:10" ht="12.75">
      <c r="A20" s="7" t="s">
        <v>1232</v>
      </c>
      <c r="B20" s="15">
        <v>20000</v>
      </c>
      <c r="C20" s="64">
        <v>82</v>
      </c>
      <c r="D20" s="15">
        <f t="shared" si="0"/>
        <v>1640000</v>
      </c>
      <c r="E20" s="19" t="s">
        <v>1212</v>
      </c>
      <c r="F20" s="62" t="s">
        <v>1233</v>
      </c>
      <c r="H20" s="7"/>
      <c r="I20" s="7"/>
      <c r="J20" s="7"/>
    </row>
    <row r="21" spans="1:10" ht="12.75">
      <c r="A21" s="7" t="s">
        <v>1234</v>
      </c>
      <c r="B21" s="15">
        <v>50000</v>
      </c>
      <c r="C21" s="64">
        <v>664</v>
      </c>
      <c r="D21" s="15">
        <f t="shared" si="0"/>
        <v>33200000</v>
      </c>
      <c r="E21" s="19" t="s">
        <v>1212</v>
      </c>
      <c r="H21" s="7"/>
      <c r="I21" s="7"/>
      <c r="J21" s="7"/>
    </row>
    <row r="22" spans="1:10" ht="12.75">
      <c r="A22" s="7" t="s">
        <v>1235</v>
      </c>
      <c r="B22" s="15">
        <v>80000</v>
      </c>
      <c r="C22" s="64">
        <v>288</v>
      </c>
      <c r="D22" s="15">
        <f t="shared" si="0"/>
        <v>23040000</v>
      </c>
      <c r="E22" s="19" t="s">
        <v>1208</v>
      </c>
      <c r="H22" s="7"/>
      <c r="I22" s="7"/>
      <c r="J22" s="7"/>
    </row>
    <row r="23" spans="1:10" ht="12.75">
      <c r="A23" s="7" t="s">
        <v>1236</v>
      </c>
      <c r="B23" s="15">
        <v>240000</v>
      </c>
      <c r="C23" s="64">
        <v>284</v>
      </c>
      <c r="D23" s="15">
        <f t="shared" si="0"/>
        <v>68160000</v>
      </c>
      <c r="E23" s="19" t="s">
        <v>1208</v>
      </c>
      <c r="H23" s="7"/>
      <c r="I23" s="7"/>
      <c r="J23" s="7"/>
    </row>
    <row r="24" spans="1:10" ht="12.75">
      <c r="A24" s="7" t="s">
        <v>1237</v>
      </c>
      <c r="B24" s="15">
        <v>125000</v>
      </c>
      <c r="C24" s="64">
        <v>402</v>
      </c>
      <c r="D24" s="15">
        <f t="shared" si="0"/>
        <v>50250000</v>
      </c>
      <c r="E24" s="19" t="s">
        <v>1208</v>
      </c>
      <c r="H24" s="7"/>
      <c r="I24" s="7"/>
      <c r="J24" s="7"/>
    </row>
    <row r="25" spans="1:10" ht="12.75">
      <c r="A25" s="7" t="s">
        <v>1238</v>
      </c>
      <c r="B25" s="15">
        <v>25000</v>
      </c>
      <c r="C25" s="64">
        <v>510</v>
      </c>
      <c r="D25" s="15">
        <f t="shared" si="0"/>
        <v>12750000</v>
      </c>
      <c r="E25" s="19" t="s">
        <v>1212</v>
      </c>
      <c r="H25" s="7"/>
      <c r="I25" s="7"/>
      <c r="J25" s="7"/>
    </row>
    <row r="26" spans="1:10" ht="12.75">
      <c r="A26" s="7" t="s">
        <v>1239</v>
      </c>
      <c r="B26" s="15">
        <v>20000</v>
      </c>
      <c r="C26" s="64">
        <v>568</v>
      </c>
      <c r="D26" s="15">
        <f t="shared" si="0"/>
        <v>11360000</v>
      </c>
      <c r="E26" s="19" t="s">
        <v>1212</v>
      </c>
      <c r="H26" s="7"/>
      <c r="I26" s="7"/>
      <c r="J26" s="7"/>
    </row>
    <row r="27" spans="1:10" ht="12.75">
      <c r="A27" s="7" t="s">
        <v>1240</v>
      </c>
      <c r="B27" s="15">
        <v>40000</v>
      </c>
      <c r="C27" s="64">
        <v>528</v>
      </c>
      <c r="D27" s="15">
        <f t="shared" si="0"/>
        <v>21120000</v>
      </c>
      <c r="E27" s="19" t="s">
        <v>1212</v>
      </c>
      <c r="H27" s="7"/>
      <c r="I27" s="7"/>
      <c r="J27" s="7"/>
    </row>
    <row r="28" spans="1:10" ht="12.75">
      <c r="A28" s="7" t="s">
        <v>1241</v>
      </c>
      <c r="B28" s="15">
        <v>50000</v>
      </c>
      <c r="C28" s="64">
        <v>490</v>
      </c>
      <c r="D28" s="15">
        <f t="shared" si="0"/>
        <v>24500000</v>
      </c>
      <c r="E28" s="19" t="s">
        <v>1212</v>
      </c>
      <c r="H28" s="7"/>
      <c r="I28" s="7"/>
      <c r="J28" s="7"/>
    </row>
    <row r="29" spans="1:10" ht="12.75">
      <c r="A29" s="7" t="s">
        <v>1242</v>
      </c>
      <c r="B29" s="15">
        <v>100000</v>
      </c>
      <c r="C29" s="64">
        <v>1330</v>
      </c>
      <c r="D29" s="15">
        <f t="shared" si="0"/>
        <v>133000000</v>
      </c>
      <c r="E29" s="19" t="s">
        <v>1208</v>
      </c>
      <c r="H29" s="7"/>
      <c r="I29" s="7"/>
      <c r="J29" s="7"/>
    </row>
    <row r="30" spans="1:10" ht="12.75">
      <c r="A30" s="7" t="s">
        <v>1243</v>
      </c>
      <c r="B30" s="15">
        <v>50000</v>
      </c>
      <c r="C30" s="64">
        <v>107.5</v>
      </c>
      <c r="D30" s="15">
        <f t="shared" si="0"/>
        <v>5375000</v>
      </c>
      <c r="E30" s="19" t="s">
        <v>1212</v>
      </c>
      <c r="H30" s="7"/>
      <c r="I30" s="7"/>
      <c r="J30" s="7"/>
    </row>
    <row r="31" spans="1:10" ht="12.75">
      <c r="A31" s="7" t="s">
        <v>1246</v>
      </c>
      <c r="B31" s="15">
        <v>50000</v>
      </c>
      <c r="C31" s="64">
        <v>526</v>
      </c>
      <c r="D31" s="15">
        <f t="shared" si="0"/>
        <v>26300000</v>
      </c>
      <c r="E31" s="19" t="s">
        <v>1216</v>
      </c>
      <c r="H31" s="7"/>
      <c r="I31" s="7"/>
      <c r="J31" s="7"/>
    </row>
    <row r="32" spans="1:10" ht="12.75">
      <c r="A32" s="7" t="s">
        <v>1250</v>
      </c>
      <c r="B32" s="15">
        <v>51600</v>
      </c>
      <c r="C32" s="64">
        <v>166</v>
      </c>
      <c r="D32" s="15">
        <f t="shared" si="0"/>
        <v>8565600</v>
      </c>
      <c r="E32" s="19" t="s">
        <v>1212</v>
      </c>
      <c r="H32" s="7"/>
      <c r="I32" s="7"/>
      <c r="J32" s="7"/>
    </row>
    <row r="33" spans="1:10" ht="12.75">
      <c r="A33" s="7" t="s">
        <v>1251</v>
      </c>
      <c r="B33" s="15">
        <v>60000</v>
      </c>
      <c r="C33" s="64">
        <v>440</v>
      </c>
      <c r="D33" s="15">
        <f t="shared" si="0"/>
        <v>26400000</v>
      </c>
      <c r="E33" s="19" t="s">
        <v>1212</v>
      </c>
      <c r="H33" s="7"/>
      <c r="I33" s="7"/>
      <c r="J33" s="7"/>
    </row>
    <row r="34" spans="1:10" ht="12.75">
      <c r="A34" s="7" t="s">
        <v>1252</v>
      </c>
      <c r="B34" s="15">
        <v>400000</v>
      </c>
      <c r="C34" s="64">
        <v>1050</v>
      </c>
      <c r="D34" s="15">
        <f t="shared" si="0"/>
        <v>420000000</v>
      </c>
      <c r="E34" s="19" t="s">
        <v>1208</v>
      </c>
      <c r="H34" s="7"/>
      <c r="I34" s="7"/>
      <c r="J34" s="7"/>
    </row>
    <row r="35" spans="1:10" ht="12.75">
      <c r="A35" s="7" t="s">
        <v>1253</v>
      </c>
      <c r="B35" s="15">
        <v>60000</v>
      </c>
      <c r="C35" s="64">
        <v>266</v>
      </c>
      <c r="D35" s="15">
        <f t="shared" si="0"/>
        <v>15960000</v>
      </c>
      <c r="E35" s="19" t="s">
        <v>1216</v>
      </c>
      <c r="H35" s="7"/>
      <c r="I35" s="7"/>
      <c r="J35" s="7"/>
    </row>
    <row r="36" spans="1:10" ht="12.75">
      <c r="A36" s="7" t="s">
        <v>1254</v>
      </c>
      <c r="B36" s="15">
        <v>40000</v>
      </c>
      <c r="C36" s="64">
        <v>518</v>
      </c>
      <c r="D36" s="15">
        <f t="shared" si="0"/>
        <v>20720000</v>
      </c>
      <c r="E36" s="19" t="s">
        <v>1212</v>
      </c>
      <c r="H36" s="7"/>
      <c r="I36" s="7"/>
      <c r="J36" s="7"/>
    </row>
    <row r="37" spans="1:10" ht="12.75">
      <c r="A37" s="7" t="s">
        <v>1255</v>
      </c>
      <c r="B37" s="15">
        <v>16000</v>
      </c>
      <c r="C37" s="64">
        <v>1475</v>
      </c>
      <c r="D37" s="15">
        <f t="shared" si="0"/>
        <v>23600000</v>
      </c>
      <c r="E37" s="19" t="s">
        <v>1212</v>
      </c>
      <c r="H37" s="7"/>
      <c r="I37" s="7"/>
      <c r="J37" s="7"/>
    </row>
    <row r="38" spans="1:10" ht="12.75">
      <c r="A38" s="7" t="s">
        <v>1256</v>
      </c>
      <c r="B38" s="15">
        <v>100000</v>
      </c>
      <c r="C38" s="64">
        <v>667</v>
      </c>
      <c r="D38" s="15">
        <f t="shared" si="0"/>
        <v>66700000</v>
      </c>
      <c r="E38" s="19" t="s">
        <v>1208</v>
      </c>
      <c r="H38" s="7"/>
      <c r="I38" s="7"/>
      <c r="J38" s="7"/>
    </row>
    <row r="39" spans="1:10" ht="12.75">
      <c r="A39" s="7" t="s">
        <v>1257</v>
      </c>
      <c r="B39" s="15">
        <v>100000</v>
      </c>
      <c r="C39" s="64">
        <v>762.5</v>
      </c>
      <c r="D39" s="15">
        <f t="shared" si="0"/>
        <v>76250000</v>
      </c>
      <c r="E39" s="19" t="s">
        <v>1212</v>
      </c>
      <c r="H39" s="7"/>
      <c r="I39" s="7"/>
      <c r="J39" s="7"/>
    </row>
    <row r="40" spans="1:10" ht="12.75">
      <c r="A40" s="7" t="s">
        <v>1258</v>
      </c>
      <c r="B40" s="15">
        <v>100000</v>
      </c>
      <c r="C40" s="64">
        <v>559</v>
      </c>
      <c r="D40" s="15">
        <f t="shared" si="0"/>
        <v>55900000</v>
      </c>
      <c r="E40" s="19" t="s">
        <v>1212</v>
      </c>
      <c r="H40" s="7"/>
      <c r="I40" s="7"/>
      <c r="J40" s="7"/>
    </row>
    <row r="41" spans="1:10" ht="12.75">
      <c r="A41" s="7" t="s">
        <v>1259</v>
      </c>
      <c r="B41" s="15">
        <v>12500</v>
      </c>
      <c r="C41" s="64">
        <v>550</v>
      </c>
      <c r="D41" s="15">
        <f t="shared" si="0"/>
        <v>6875000</v>
      </c>
      <c r="E41" s="19" t="s">
        <v>1212</v>
      </c>
      <c r="H41" s="7"/>
      <c r="I41" s="7"/>
      <c r="J41" s="7"/>
    </row>
    <row r="42" spans="1:10" ht="12.75">
      <c r="A42" s="7" t="s">
        <v>1260</v>
      </c>
      <c r="B42" s="15">
        <v>24000</v>
      </c>
      <c r="C42" s="64">
        <v>96</v>
      </c>
      <c r="D42" s="15">
        <f t="shared" si="0"/>
        <v>2304000</v>
      </c>
      <c r="E42" s="19" t="s">
        <v>1212</v>
      </c>
      <c r="H42" s="7"/>
      <c r="I42" s="7"/>
      <c r="J42" s="7"/>
    </row>
    <row r="43" spans="1:10" ht="12.75">
      <c r="A43" s="7" t="s">
        <v>1261</v>
      </c>
      <c r="B43" s="15">
        <v>450000</v>
      </c>
      <c r="C43" s="64">
        <v>876</v>
      </c>
      <c r="D43" s="15">
        <f t="shared" si="0"/>
        <v>394200000</v>
      </c>
      <c r="E43" s="19" t="s">
        <v>1208</v>
      </c>
      <c r="H43" s="7"/>
      <c r="I43" s="7"/>
      <c r="J43" s="7"/>
    </row>
    <row r="44" spans="1:10" ht="12.75">
      <c r="A44" s="7" t="s">
        <v>1262</v>
      </c>
      <c r="B44" s="15">
        <v>20000</v>
      </c>
      <c r="C44" s="64">
        <v>483</v>
      </c>
      <c r="D44" s="15">
        <f t="shared" si="0"/>
        <v>9660000</v>
      </c>
      <c r="E44" s="19" t="s">
        <v>1212</v>
      </c>
      <c r="H44" s="7"/>
      <c r="I44" s="7"/>
      <c r="J44" s="7"/>
    </row>
    <row r="45" spans="1:10" ht="12.75">
      <c r="A45" s="7" t="s">
        <v>1263</v>
      </c>
      <c r="B45" s="15">
        <v>10000</v>
      </c>
      <c r="C45" s="64" t="s">
        <v>1211</v>
      </c>
      <c r="D45" s="15">
        <f t="shared" si="0"/>
        <v>10000</v>
      </c>
      <c r="E45" s="19" t="s">
        <v>1212</v>
      </c>
      <c r="H45" s="31"/>
      <c r="I45" s="7"/>
      <c r="J45" s="7"/>
    </row>
    <row r="46" spans="1:10" ht="12.75">
      <c r="A46" s="7" t="s">
        <v>1264</v>
      </c>
      <c r="B46" s="15">
        <v>50000</v>
      </c>
      <c r="C46" s="64">
        <v>473</v>
      </c>
      <c r="D46" s="15">
        <f t="shared" si="0"/>
        <v>23650000</v>
      </c>
      <c r="E46" s="19" t="s">
        <v>1208</v>
      </c>
      <c r="H46" s="7"/>
      <c r="I46" s="7"/>
      <c r="J46" s="7"/>
    </row>
    <row r="47" spans="1:10" ht="12.75">
      <c r="A47" s="7" t="s">
        <v>1265</v>
      </c>
      <c r="B47" s="15">
        <v>50000</v>
      </c>
      <c r="C47" s="64">
        <v>172</v>
      </c>
      <c r="D47" s="15">
        <f t="shared" si="0"/>
        <v>8600000</v>
      </c>
      <c r="E47" s="19" t="s">
        <v>1208</v>
      </c>
      <c r="H47" s="7"/>
      <c r="I47" s="7"/>
      <c r="J47" s="7"/>
    </row>
    <row r="48" spans="1:10" ht="12.75">
      <c r="A48" s="7" t="s">
        <v>1266</v>
      </c>
      <c r="B48" s="15">
        <v>200000</v>
      </c>
      <c r="C48" s="64">
        <v>710</v>
      </c>
      <c r="D48" s="15">
        <f t="shared" si="0"/>
        <v>142000000</v>
      </c>
      <c r="E48" s="19" t="s">
        <v>1208</v>
      </c>
      <c r="H48" s="7"/>
      <c r="I48" s="7"/>
      <c r="J48" s="7"/>
    </row>
    <row r="49" spans="1:10" ht="12.75">
      <c r="A49" s="7" t="s">
        <v>1267</v>
      </c>
      <c r="B49" s="15">
        <v>500000</v>
      </c>
      <c r="C49" s="64">
        <v>1674</v>
      </c>
      <c r="D49" s="15">
        <f t="shared" si="0"/>
        <v>837000000</v>
      </c>
      <c r="E49" s="19" t="s">
        <v>1208</v>
      </c>
      <c r="H49" s="7"/>
      <c r="I49" s="7"/>
      <c r="J49" s="7"/>
    </row>
    <row r="50" spans="1:10" ht="12.75">
      <c r="A50" s="7" t="s">
        <v>1268</v>
      </c>
      <c r="B50" s="15">
        <v>160000</v>
      </c>
      <c r="C50" s="64">
        <v>625</v>
      </c>
      <c r="D50" s="15">
        <f t="shared" si="0"/>
        <v>100000000</v>
      </c>
      <c r="E50" s="19" t="s">
        <v>1208</v>
      </c>
      <c r="H50" s="7"/>
      <c r="I50" s="7"/>
      <c r="J50" s="7"/>
    </row>
    <row r="51" spans="1:10" ht="12.75">
      <c r="A51" s="7" t="s">
        <v>1276</v>
      </c>
      <c r="B51" s="15">
        <v>50000</v>
      </c>
      <c r="C51" s="15">
        <v>397</v>
      </c>
      <c r="D51" s="15">
        <f t="shared" si="0"/>
        <v>19850000</v>
      </c>
      <c r="E51" s="19" t="s">
        <v>1212</v>
      </c>
      <c r="H51" s="7"/>
      <c r="I51" s="7"/>
      <c r="J51" s="7"/>
    </row>
    <row r="52" spans="1:10" ht="12.75">
      <c r="A52" s="7" t="s">
        <v>1277</v>
      </c>
      <c r="B52" s="15">
        <v>30000</v>
      </c>
      <c r="C52" s="15">
        <v>575</v>
      </c>
      <c r="D52" s="15">
        <f t="shared" si="0"/>
        <v>17250000</v>
      </c>
      <c r="E52" s="19" t="s">
        <v>1212</v>
      </c>
      <c r="H52" s="7"/>
      <c r="I52" s="7"/>
      <c r="J52" s="7"/>
    </row>
    <row r="53" spans="1:10" ht="12.75">
      <c r="A53" s="7" t="s">
        <v>1278</v>
      </c>
      <c r="B53" s="15">
        <v>160000</v>
      </c>
      <c r="C53" s="15">
        <v>560</v>
      </c>
      <c r="D53" s="15">
        <f t="shared" si="0"/>
        <v>89600000</v>
      </c>
      <c r="E53" s="19" t="s">
        <v>1212</v>
      </c>
      <c r="H53" s="7"/>
      <c r="I53" s="7"/>
      <c r="J53" s="7"/>
    </row>
    <row r="54" spans="1:10" ht="12.75">
      <c r="A54" s="7" t="s">
        <v>1279</v>
      </c>
      <c r="B54" s="15">
        <v>1000000</v>
      </c>
      <c r="C54" s="15">
        <v>815</v>
      </c>
      <c r="D54" s="15">
        <f t="shared" si="0"/>
        <v>815000000</v>
      </c>
      <c r="E54" s="19" t="s">
        <v>1208</v>
      </c>
      <c r="H54" s="7"/>
      <c r="I54" s="7"/>
      <c r="J54" s="7"/>
    </row>
    <row r="55" spans="1:10" ht="12.75">
      <c r="A55" s="7" t="s">
        <v>1280</v>
      </c>
      <c r="B55" s="15">
        <v>10000</v>
      </c>
      <c r="C55" s="15">
        <v>4850</v>
      </c>
      <c r="D55" s="15">
        <f t="shared" si="0"/>
        <v>48500000</v>
      </c>
      <c r="E55" s="19" t="s">
        <v>1212</v>
      </c>
      <c r="H55" s="7"/>
      <c r="I55" s="7"/>
      <c r="J55" s="7"/>
    </row>
    <row r="56" spans="1:10" ht="12.75">
      <c r="A56" s="7" t="s">
        <v>1281</v>
      </c>
      <c r="B56" s="15">
        <v>10000</v>
      </c>
      <c r="C56" s="15">
        <v>470</v>
      </c>
      <c r="D56" s="15">
        <f aca="true" t="shared" si="1" ref="D56:D145">PRODUCT(C56,B56)</f>
        <v>4700000</v>
      </c>
      <c r="E56" s="19" t="s">
        <v>1216</v>
      </c>
      <c r="H56" s="7"/>
      <c r="I56" s="7"/>
      <c r="J56" s="7"/>
    </row>
    <row r="57" spans="1:10" ht="12.75">
      <c r="A57" s="7" t="s">
        <v>1282</v>
      </c>
      <c r="B57" s="15">
        <v>100000</v>
      </c>
      <c r="C57" s="15">
        <v>439</v>
      </c>
      <c r="D57" s="15">
        <f t="shared" si="1"/>
        <v>43900000</v>
      </c>
      <c r="E57" s="19" t="s">
        <v>1208</v>
      </c>
      <c r="H57" s="7"/>
      <c r="I57" s="7"/>
      <c r="J57" s="7"/>
    </row>
    <row r="58" spans="1:10" ht="12.75">
      <c r="A58" s="7" t="s">
        <v>1283</v>
      </c>
      <c r="B58" s="15">
        <v>50000</v>
      </c>
      <c r="C58" s="15">
        <v>631</v>
      </c>
      <c r="D58" s="15">
        <f t="shared" si="1"/>
        <v>31550000</v>
      </c>
      <c r="E58" s="19" t="s">
        <v>1212</v>
      </c>
      <c r="H58" s="7"/>
      <c r="I58" s="7"/>
      <c r="J58" s="7"/>
    </row>
    <row r="59" spans="1:10" ht="12.75">
      <c r="A59" s="7" t="s">
        <v>1285</v>
      </c>
      <c r="B59" s="15">
        <v>25000</v>
      </c>
      <c r="C59" s="15">
        <v>845</v>
      </c>
      <c r="D59" s="15">
        <f t="shared" si="1"/>
        <v>21125000</v>
      </c>
      <c r="E59" s="19" t="s">
        <v>1212</v>
      </c>
      <c r="H59" s="7"/>
      <c r="I59" s="7"/>
      <c r="J59" s="7"/>
    </row>
    <row r="60" spans="1:10" ht="12.75">
      <c r="A60" s="7" t="s">
        <v>1432</v>
      </c>
      <c r="B60" s="15">
        <v>100000</v>
      </c>
      <c r="C60" s="15">
        <v>748</v>
      </c>
      <c r="D60" s="15">
        <f t="shared" si="1"/>
        <v>74800000</v>
      </c>
      <c r="E60" s="19" t="s">
        <v>1208</v>
      </c>
      <c r="H60" s="7"/>
      <c r="I60" s="7"/>
      <c r="J60" s="7"/>
    </row>
    <row r="61" spans="1:10" ht="12.75">
      <c r="A61" s="7" t="s">
        <v>1433</v>
      </c>
      <c r="B61" s="15">
        <v>120000</v>
      </c>
      <c r="C61" s="15">
        <v>568</v>
      </c>
      <c r="D61" s="15">
        <f t="shared" si="1"/>
        <v>68160000</v>
      </c>
      <c r="E61" s="19" t="s">
        <v>1212</v>
      </c>
      <c r="H61" s="7"/>
      <c r="I61" s="7"/>
      <c r="J61" s="7"/>
    </row>
    <row r="62" spans="1:10" ht="12.75">
      <c r="A62" s="7" t="s">
        <v>489</v>
      </c>
      <c r="B62" s="65">
        <v>12000</v>
      </c>
      <c r="C62" s="7">
        <v>150</v>
      </c>
      <c r="D62" s="65">
        <f aca="true" t="shared" si="2" ref="D62:D67">PRODUCT(B62,C62)</f>
        <v>1800000</v>
      </c>
      <c r="E62" s="7"/>
      <c r="F62" s="7"/>
      <c r="G62" s="7"/>
      <c r="H62" s="7"/>
      <c r="I62" s="7"/>
      <c r="J62" s="7"/>
    </row>
    <row r="63" spans="1:10" ht="12.75">
      <c r="A63" s="7" t="s">
        <v>490</v>
      </c>
      <c r="B63" s="65">
        <v>3000</v>
      </c>
      <c r="C63" s="7">
        <v>25</v>
      </c>
      <c r="D63" s="65">
        <f t="shared" si="2"/>
        <v>75000</v>
      </c>
      <c r="E63" s="7"/>
      <c r="F63" s="7" t="s">
        <v>1050</v>
      </c>
      <c r="G63" s="7"/>
      <c r="H63" s="7"/>
      <c r="I63" s="7"/>
      <c r="J63" s="7"/>
    </row>
    <row r="64" spans="1:10" ht="12.75">
      <c r="A64" s="7" t="s">
        <v>491</v>
      </c>
      <c r="B64" s="65">
        <v>50000</v>
      </c>
      <c r="C64" s="7">
        <v>298</v>
      </c>
      <c r="D64" s="65">
        <f t="shared" si="2"/>
        <v>14900000</v>
      </c>
      <c r="E64" s="7"/>
      <c r="F64" s="7" t="s">
        <v>1050</v>
      </c>
      <c r="G64" s="7"/>
      <c r="H64" s="7"/>
      <c r="I64" s="7"/>
      <c r="J64" s="7"/>
    </row>
    <row r="65" spans="1:10" ht="12.75">
      <c r="A65" s="7" t="s">
        <v>492</v>
      </c>
      <c r="B65" s="65">
        <v>20000</v>
      </c>
      <c r="C65" s="7">
        <v>100</v>
      </c>
      <c r="D65" s="65">
        <f t="shared" si="2"/>
        <v>2000000</v>
      </c>
      <c r="E65" s="7"/>
      <c r="F65" s="7" t="s">
        <v>1050</v>
      </c>
      <c r="G65" s="7"/>
      <c r="H65" s="7"/>
      <c r="I65" s="7"/>
      <c r="J65" s="7"/>
    </row>
    <row r="66" spans="1:10" ht="12.75">
      <c r="A66" s="7" t="s">
        <v>493</v>
      </c>
      <c r="B66" s="65">
        <v>20000</v>
      </c>
      <c r="C66" s="7">
        <v>199</v>
      </c>
      <c r="D66" s="65">
        <f t="shared" si="2"/>
        <v>3980000</v>
      </c>
      <c r="E66" s="7"/>
      <c r="F66" s="7"/>
      <c r="G66" s="7"/>
      <c r="H66" s="7"/>
      <c r="I66" s="7"/>
      <c r="J66" s="7"/>
    </row>
    <row r="67" spans="1:10" ht="12.75">
      <c r="A67" s="7" t="s">
        <v>494</v>
      </c>
      <c r="B67" s="65">
        <v>15000</v>
      </c>
      <c r="C67" s="7">
        <v>424.5</v>
      </c>
      <c r="D67" s="65">
        <f t="shared" si="2"/>
        <v>6367500</v>
      </c>
      <c r="E67" s="7"/>
      <c r="F67" s="7" t="s">
        <v>1050</v>
      </c>
      <c r="G67" s="7"/>
      <c r="H67" s="15">
        <f>SUM(D3:D67)</f>
        <v>5702351100</v>
      </c>
      <c r="I67" s="80">
        <f>H67/H885*100</f>
        <v>24.549280662726673</v>
      </c>
      <c r="J67" s="7"/>
    </row>
    <row r="68" spans="1:10" ht="12.75">
      <c r="A68" s="23" t="s">
        <v>509</v>
      </c>
      <c r="B68" s="63" t="s">
        <v>1197</v>
      </c>
      <c r="C68" s="61" t="s">
        <v>1199</v>
      </c>
      <c r="D68" s="15">
        <f t="shared" si="1"/>
        <v>0</v>
      </c>
      <c r="E68" s="61" t="s">
        <v>1203</v>
      </c>
      <c r="H68" s="61"/>
      <c r="I68" s="61"/>
      <c r="J68" s="61"/>
    </row>
    <row r="69" spans="1:10" ht="12.75">
      <c r="A69" s="7" t="s">
        <v>1435</v>
      </c>
      <c r="B69" s="65">
        <v>8000</v>
      </c>
      <c r="C69" s="65">
        <v>1700</v>
      </c>
      <c r="D69" s="15">
        <f t="shared" si="1"/>
        <v>13600000</v>
      </c>
      <c r="E69" s="7" t="s">
        <v>1212</v>
      </c>
      <c r="H69" s="65"/>
      <c r="I69" s="65"/>
      <c r="J69" s="7"/>
    </row>
    <row r="70" spans="1:10" ht="12.75">
      <c r="A70" s="7" t="s">
        <v>1436</v>
      </c>
      <c r="B70" s="65">
        <v>16000</v>
      </c>
      <c r="C70" s="65">
        <v>471</v>
      </c>
      <c r="D70" s="15">
        <f t="shared" si="1"/>
        <v>7536000</v>
      </c>
      <c r="E70" s="7" t="s">
        <v>1212</v>
      </c>
      <c r="H70" s="65"/>
      <c r="I70" s="65"/>
      <c r="J70" s="7"/>
    </row>
    <row r="71" spans="1:10" ht="12.75">
      <c r="A71" s="7" t="s">
        <v>1437</v>
      </c>
      <c r="B71" s="65">
        <v>12000</v>
      </c>
      <c r="C71" s="65">
        <v>1651</v>
      </c>
      <c r="D71" s="15">
        <f t="shared" si="1"/>
        <v>19812000</v>
      </c>
      <c r="E71" s="7" t="s">
        <v>1212</v>
      </c>
      <c r="H71" s="65"/>
      <c r="I71" s="65"/>
      <c r="J71" s="7"/>
    </row>
    <row r="72" spans="1:10" ht="12.75">
      <c r="A72" s="7" t="s">
        <v>1439</v>
      </c>
      <c r="B72" s="65">
        <v>4000</v>
      </c>
      <c r="C72" s="65">
        <v>3900</v>
      </c>
      <c r="D72" s="15">
        <f t="shared" si="1"/>
        <v>15600000</v>
      </c>
      <c r="E72" s="7" t="s">
        <v>1212</v>
      </c>
      <c r="H72" s="65"/>
      <c r="I72" s="65"/>
      <c r="J72" s="7"/>
    </row>
    <row r="73" spans="1:10" ht="12.75">
      <c r="A73" s="7" t="s">
        <v>1441</v>
      </c>
      <c r="B73" s="65">
        <v>32500</v>
      </c>
      <c r="C73" s="65">
        <v>428</v>
      </c>
      <c r="D73" s="15">
        <f t="shared" si="1"/>
        <v>13910000</v>
      </c>
      <c r="E73" s="7" t="s">
        <v>1212</v>
      </c>
      <c r="H73" s="65"/>
      <c r="I73" s="65"/>
      <c r="J73" s="7"/>
    </row>
    <row r="74" spans="1:10" ht="12.75">
      <c r="A74" s="7" t="s">
        <v>1443</v>
      </c>
      <c r="B74" s="65">
        <v>10000</v>
      </c>
      <c r="C74" s="65">
        <v>4150</v>
      </c>
      <c r="D74" s="15">
        <f t="shared" si="1"/>
        <v>41500000</v>
      </c>
      <c r="E74" s="7" t="s">
        <v>1212</v>
      </c>
      <c r="H74" s="65"/>
      <c r="I74" s="65"/>
      <c r="J74" s="7"/>
    </row>
    <row r="75" spans="1:10" ht="12.75">
      <c r="A75" s="7" t="s">
        <v>1444</v>
      </c>
      <c r="B75" s="65">
        <v>400</v>
      </c>
      <c r="C75" s="65">
        <v>3015</v>
      </c>
      <c r="D75" s="15">
        <f t="shared" si="1"/>
        <v>1206000</v>
      </c>
      <c r="E75" s="7" t="s">
        <v>1212</v>
      </c>
      <c r="H75" s="65"/>
      <c r="I75" s="65"/>
      <c r="J75" s="7"/>
    </row>
    <row r="76" spans="1:10" ht="12.75">
      <c r="A76" s="7" t="s">
        <v>1447</v>
      </c>
      <c r="B76" s="65">
        <v>10000</v>
      </c>
      <c r="C76" s="65">
        <v>540</v>
      </c>
      <c r="D76" s="15">
        <f t="shared" si="1"/>
        <v>5400000</v>
      </c>
      <c r="E76" s="7" t="s">
        <v>1216</v>
      </c>
      <c r="H76" s="66"/>
      <c r="I76" s="66"/>
      <c r="J76" s="7"/>
    </row>
    <row r="77" spans="1:10" ht="12.75">
      <c r="A77" s="7" t="s">
        <v>1448</v>
      </c>
      <c r="B77" s="65">
        <v>20000</v>
      </c>
      <c r="C77" s="65">
        <v>590</v>
      </c>
      <c r="D77" s="15">
        <f t="shared" si="1"/>
        <v>11800000</v>
      </c>
      <c r="E77" s="7" t="s">
        <v>1212</v>
      </c>
      <c r="H77" s="65"/>
      <c r="I77" s="65"/>
      <c r="J77" s="7"/>
    </row>
    <row r="78" spans="1:10" ht="12.75">
      <c r="A78" s="7" t="s">
        <v>1450</v>
      </c>
      <c r="B78" s="65">
        <v>20000</v>
      </c>
      <c r="C78" s="65">
        <v>1315</v>
      </c>
      <c r="D78" s="15">
        <f t="shared" si="1"/>
        <v>26300000</v>
      </c>
      <c r="E78" s="7" t="s">
        <v>1212</v>
      </c>
      <c r="H78" s="65"/>
      <c r="I78" s="65"/>
      <c r="J78" s="7"/>
    </row>
    <row r="79" spans="1:10" ht="12.75">
      <c r="A79" s="7" t="s">
        <v>1451</v>
      </c>
      <c r="B79" s="65">
        <v>50000</v>
      </c>
      <c r="C79" s="65">
        <v>810</v>
      </c>
      <c r="D79" s="15">
        <f t="shared" si="1"/>
        <v>40500000</v>
      </c>
      <c r="E79" s="7" t="s">
        <v>1212</v>
      </c>
      <c r="H79" s="65"/>
      <c r="I79" s="65"/>
      <c r="J79" s="7"/>
    </row>
    <row r="80" spans="1:10" ht="12.75">
      <c r="A80" s="7" t="s">
        <v>1453</v>
      </c>
      <c r="B80" s="65">
        <v>10000</v>
      </c>
      <c r="C80" s="65">
        <v>1022</v>
      </c>
      <c r="D80" s="15">
        <f t="shared" si="1"/>
        <v>10220000</v>
      </c>
      <c r="E80" s="7" t="s">
        <v>1212</v>
      </c>
      <c r="H80" s="65"/>
      <c r="I80" s="65"/>
      <c r="J80" s="7"/>
    </row>
    <row r="81" spans="1:10" ht="12.75">
      <c r="A81" s="7" t="s">
        <v>1455</v>
      </c>
      <c r="B81" s="65">
        <v>4000</v>
      </c>
      <c r="C81" s="65">
        <v>2190</v>
      </c>
      <c r="D81" s="15">
        <f t="shared" si="1"/>
        <v>8760000</v>
      </c>
      <c r="E81" s="7" t="s">
        <v>1212</v>
      </c>
      <c r="H81" s="65"/>
      <c r="I81" s="65"/>
      <c r="J81" s="7"/>
    </row>
    <row r="82" spans="1:10" ht="12.75">
      <c r="A82" s="7" t="s">
        <v>1456</v>
      </c>
      <c r="B82" s="65">
        <v>12000</v>
      </c>
      <c r="C82" s="65">
        <v>355</v>
      </c>
      <c r="D82" s="15">
        <f t="shared" si="1"/>
        <v>4260000</v>
      </c>
      <c r="E82" s="7" t="s">
        <v>1212</v>
      </c>
      <c r="H82" s="65"/>
      <c r="I82" s="65"/>
      <c r="J82" s="7"/>
    </row>
    <row r="83" spans="1:10" ht="12.75">
      <c r="A83" s="7" t="s">
        <v>1458</v>
      </c>
      <c r="B83" s="65">
        <v>20000</v>
      </c>
      <c r="C83" s="65">
        <v>2150</v>
      </c>
      <c r="D83" s="15">
        <f t="shared" si="1"/>
        <v>43000000</v>
      </c>
      <c r="E83" s="7" t="s">
        <v>1212</v>
      </c>
      <c r="H83" s="65"/>
      <c r="I83" s="65"/>
      <c r="J83" s="7"/>
    </row>
    <row r="84" spans="1:10" ht="12.75">
      <c r="A84" s="7" t="s">
        <v>1460</v>
      </c>
      <c r="B84" s="65">
        <v>2000</v>
      </c>
      <c r="C84" s="65">
        <v>3340</v>
      </c>
      <c r="D84" s="15">
        <f t="shared" si="1"/>
        <v>6680000</v>
      </c>
      <c r="E84" s="7" t="s">
        <v>1212</v>
      </c>
      <c r="H84" s="65"/>
      <c r="I84" s="65"/>
      <c r="J84" s="7"/>
    </row>
    <row r="85" spans="1:10" ht="12.75">
      <c r="A85" s="7" t="s">
        <v>1462</v>
      </c>
      <c r="B85" s="65">
        <v>6000</v>
      </c>
      <c r="C85" s="65">
        <v>2990</v>
      </c>
      <c r="D85" s="15">
        <f t="shared" si="1"/>
        <v>17940000</v>
      </c>
      <c r="E85" s="7" t="s">
        <v>1212</v>
      </c>
      <c r="H85" s="65"/>
      <c r="I85" s="65"/>
      <c r="J85" s="7"/>
    </row>
    <row r="86" spans="1:10" ht="12.75">
      <c r="A86" s="7" t="s">
        <v>1463</v>
      </c>
      <c r="B86" s="65">
        <v>10000</v>
      </c>
      <c r="C86" s="65">
        <v>955</v>
      </c>
      <c r="D86" s="15">
        <f t="shared" si="1"/>
        <v>9550000</v>
      </c>
      <c r="E86" s="7" t="s">
        <v>1212</v>
      </c>
      <c r="H86" s="66"/>
      <c r="I86" s="66"/>
      <c r="J86" s="7"/>
    </row>
    <row r="87" spans="1:10" ht="12.75">
      <c r="A87" s="7" t="s">
        <v>1464</v>
      </c>
      <c r="B87" s="65">
        <v>5000</v>
      </c>
      <c r="C87" s="65">
        <v>100</v>
      </c>
      <c r="D87" s="15">
        <f t="shared" si="1"/>
        <v>500000</v>
      </c>
      <c r="E87" s="7" t="s">
        <v>1212</v>
      </c>
      <c r="H87" s="65"/>
      <c r="I87" s="65"/>
      <c r="J87" s="7"/>
    </row>
    <row r="88" spans="1:10" ht="12.75">
      <c r="A88" s="7" t="s">
        <v>1466</v>
      </c>
      <c r="B88" s="65">
        <v>16000</v>
      </c>
      <c r="C88" s="65">
        <v>3080</v>
      </c>
      <c r="D88" s="15">
        <f t="shared" si="1"/>
        <v>49280000</v>
      </c>
      <c r="E88" s="7" t="s">
        <v>1212</v>
      </c>
      <c r="H88" s="65"/>
      <c r="I88" s="65"/>
      <c r="J88" s="7"/>
    </row>
    <row r="89" spans="1:10" ht="12.75">
      <c r="A89" s="7" t="s">
        <v>1468</v>
      </c>
      <c r="B89" s="65">
        <v>10000</v>
      </c>
      <c r="C89" s="65">
        <v>2815</v>
      </c>
      <c r="D89" s="15">
        <f t="shared" si="1"/>
        <v>28150000</v>
      </c>
      <c r="E89" s="7" t="s">
        <v>1216</v>
      </c>
      <c r="H89" s="65"/>
      <c r="I89" s="65"/>
      <c r="J89" s="7"/>
    </row>
    <row r="90" spans="1:10" ht="12.75">
      <c r="A90" s="7" t="s">
        <v>1469</v>
      </c>
      <c r="B90" s="65">
        <v>60000</v>
      </c>
      <c r="C90" s="65">
        <v>660</v>
      </c>
      <c r="D90" s="15">
        <f t="shared" si="1"/>
        <v>39600000</v>
      </c>
      <c r="E90" s="7" t="s">
        <v>1212</v>
      </c>
      <c r="H90" s="65"/>
      <c r="I90" s="65"/>
      <c r="J90" s="7"/>
    </row>
    <row r="91" spans="1:10" ht="12.75">
      <c r="A91" s="7" t="s">
        <v>1470</v>
      </c>
      <c r="B91" s="65">
        <v>10000</v>
      </c>
      <c r="C91" s="65">
        <v>2075</v>
      </c>
      <c r="D91" s="15">
        <f t="shared" si="1"/>
        <v>20750000</v>
      </c>
      <c r="E91" s="7" t="s">
        <v>1212</v>
      </c>
      <c r="H91" s="65"/>
      <c r="I91" s="65"/>
      <c r="J91" s="7"/>
    </row>
    <row r="92" spans="1:10" ht="12.75">
      <c r="A92" s="7" t="s">
        <v>1471</v>
      </c>
      <c r="B92" s="65">
        <v>10000</v>
      </c>
      <c r="C92" s="65">
        <v>1200</v>
      </c>
      <c r="D92" s="15">
        <f t="shared" si="1"/>
        <v>12000000</v>
      </c>
      <c r="E92" s="7" t="s">
        <v>1212</v>
      </c>
      <c r="H92" s="65"/>
      <c r="I92" s="65"/>
      <c r="J92" s="7"/>
    </row>
    <row r="93" spans="1:10" ht="12.75">
      <c r="A93" s="7" t="s">
        <v>1472</v>
      </c>
      <c r="B93" s="65">
        <v>6000</v>
      </c>
      <c r="C93" s="65">
        <v>281</v>
      </c>
      <c r="D93" s="15">
        <f t="shared" si="1"/>
        <v>1686000</v>
      </c>
      <c r="E93" s="7" t="s">
        <v>1212</v>
      </c>
      <c r="H93" s="65"/>
      <c r="I93" s="65"/>
      <c r="J93" s="7"/>
    </row>
    <row r="94" spans="1:10" ht="12.75">
      <c r="A94" s="7" t="s">
        <v>1473</v>
      </c>
      <c r="B94" s="65">
        <v>20000</v>
      </c>
      <c r="C94" s="65">
        <v>282</v>
      </c>
      <c r="D94" s="15">
        <f t="shared" si="1"/>
        <v>5640000</v>
      </c>
      <c r="E94" s="7" t="s">
        <v>1212</v>
      </c>
      <c r="H94" s="65"/>
      <c r="I94" s="65"/>
      <c r="J94" s="7"/>
    </row>
    <row r="95" spans="1:10" ht="12.75">
      <c r="A95" s="7" t="s">
        <v>1474</v>
      </c>
      <c r="B95" s="65">
        <v>12000</v>
      </c>
      <c r="C95" s="65">
        <v>2900</v>
      </c>
      <c r="D95" s="15">
        <f t="shared" si="1"/>
        <v>34800000</v>
      </c>
      <c r="E95" s="7" t="s">
        <v>1216</v>
      </c>
      <c r="H95" s="65"/>
      <c r="I95" s="65"/>
      <c r="J95" s="7"/>
    </row>
    <row r="96" spans="1:10" ht="12.75">
      <c r="A96" s="7" t="s">
        <v>1476</v>
      </c>
      <c r="B96" s="65">
        <v>10000</v>
      </c>
      <c r="C96" s="65">
        <v>4000</v>
      </c>
      <c r="D96" s="15">
        <f t="shared" si="1"/>
        <v>40000000</v>
      </c>
      <c r="E96" s="7" t="s">
        <v>1212</v>
      </c>
      <c r="H96" s="65"/>
      <c r="I96" s="65"/>
      <c r="J96" s="7"/>
    </row>
    <row r="97" spans="1:10" ht="12.75">
      <c r="A97" s="7" t="s">
        <v>1478</v>
      </c>
      <c r="B97" s="65">
        <v>24000</v>
      </c>
      <c r="C97" s="65">
        <v>975</v>
      </c>
      <c r="D97" s="15">
        <f t="shared" si="1"/>
        <v>23400000</v>
      </c>
      <c r="E97" s="7" t="s">
        <v>1212</v>
      </c>
      <c r="H97" s="65"/>
      <c r="I97" s="65"/>
      <c r="J97" s="7"/>
    </row>
    <row r="98" spans="1:10" ht="12.75">
      <c r="A98" s="7" t="s">
        <v>1479</v>
      </c>
      <c r="B98" s="65">
        <v>4000</v>
      </c>
      <c r="C98" s="65">
        <v>553</v>
      </c>
      <c r="D98" s="15">
        <f t="shared" si="1"/>
        <v>2212000</v>
      </c>
      <c r="E98" s="7" t="s">
        <v>1216</v>
      </c>
      <c r="H98" s="66"/>
      <c r="I98" s="66"/>
      <c r="J98" s="7"/>
    </row>
    <row r="99" spans="1:10" ht="12.75">
      <c r="A99" s="7" t="s">
        <v>1480</v>
      </c>
      <c r="B99" s="65">
        <v>10000</v>
      </c>
      <c r="C99" s="65">
        <v>2450</v>
      </c>
      <c r="D99" s="15">
        <f t="shared" si="1"/>
        <v>24500000</v>
      </c>
      <c r="E99" s="7" t="s">
        <v>1212</v>
      </c>
      <c r="H99" s="65"/>
      <c r="I99" s="65"/>
      <c r="J99" s="7"/>
    </row>
    <row r="100" spans="1:10" ht="12.75">
      <c r="A100" s="7" t="s">
        <v>488</v>
      </c>
      <c r="B100" s="65">
        <v>5000</v>
      </c>
      <c r="C100" s="7"/>
      <c r="D100" s="65">
        <f>PRODUCT(B100,C100)</f>
        <v>5000</v>
      </c>
      <c r="E100" s="7"/>
      <c r="F100" s="7"/>
      <c r="G100" s="7"/>
      <c r="H100" s="65">
        <f>SUM(D69:D100)</f>
        <v>580097000</v>
      </c>
      <c r="I100" s="80">
        <f>H100/H885*100</f>
        <v>2.4973846427319697</v>
      </c>
      <c r="J100" s="7"/>
    </row>
    <row r="101" spans="1:10" ht="12.75">
      <c r="A101" s="61" t="s">
        <v>510</v>
      </c>
      <c r="B101" s="65"/>
      <c r="C101" s="65"/>
      <c r="D101" s="15"/>
      <c r="E101" s="7"/>
      <c r="H101" s="65"/>
      <c r="I101" s="65"/>
      <c r="J101" s="7"/>
    </row>
    <row r="102" spans="1:10" ht="12.75">
      <c r="A102" s="7" t="s">
        <v>1438</v>
      </c>
      <c r="B102" s="65">
        <v>4000</v>
      </c>
      <c r="C102" s="65">
        <v>1167</v>
      </c>
      <c r="D102" s="15">
        <f aca="true" t="shared" si="3" ref="D102:D115">PRODUCT(C102,B102)</f>
        <v>4668000</v>
      </c>
      <c r="E102" s="7" t="s">
        <v>1212</v>
      </c>
      <c r="H102" s="65"/>
      <c r="I102" s="65"/>
      <c r="J102" s="7"/>
    </row>
    <row r="103" spans="1:10" ht="12.75">
      <c r="A103" s="7" t="s">
        <v>1440</v>
      </c>
      <c r="B103" s="65">
        <v>6000</v>
      </c>
      <c r="C103" s="65">
        <v>163</v>
      </c>
      <c r="D103" s="15">
        <f t="shared" si="3"/>
        <v>978000</v>
      </c>
      <c r="E103" s="7" t="s">
        <v>1212</v>
      </c>
      <c r="H103" s="65"/>
      <c r="I103" s="65"/>
      <c r="J103" s="7"/>
    </row>
    <row r="104" spans="1:10" ht="12.75">
      <c r="A104" s="7" t="s">
        <v>1445</v>
      </c>
      <c r="B104" s="65">
        <v>20000</v>
      </c>
      <c r="C104" s="65">
        <v>8000</v>
      </c>
      <c r="D104" s="15">
        <f t="shared" si="3"/>
        <v>160000000</v>
      </c>
      <c r="E104" s="7" t="s">
        <v>1212</v>
      </c>
      <c r="H104" s="65"/>
      <c r="I104" s="65"/>
      <c r="J104" s="7"/>
    </row>
    <row r="105" spans="1:10" ht="12.75">
      <c r="A105" s="7" t="s">
        <v>1446</v>
      </c>
      <c r="B105" s="65">
        <v>16667</v>
      </c>
      <c r="C105" s="65">
        <v>215</v>
      </c>
      <c r="D105" s="15">
        <f t="shared" si="3"/>
        <v>3583405</v>
      </c>
      <c r="E105" s="7" t="s">
        <v>1212</v>
      </c>
      <c r="H105" s="65"/>
      <c r="I105" s="65"/>
      <c r="J105" s="7"/>
    </row>
    <row r="106" spans="1:10" ht="12.75">
      <c r="A106" s="7" t="s">
        <v>1449</v>
      </c>
      <c r="B106" s="65">
        <v>6000</v>
      </c>
      <c r="C106" s="65">
        <v>175</v>
      </c>
      <c r="D106" s="15">
        <f t="shared" si="3"/>
        <v>1050000</v>
      </c>
      <c r="E106" s="7" t="s">
        <v>1212</v>
      </c>
      <c r="H106" s="65"/>
      <c r="I106" s="65"/>
      <c r="J106" s="7"/>
    </row>
    <row r="107" spans="1:10" ht="12.75">
      <c r="A107" s="7" t="s">
        <v>1452</v>
      </c>
      <c r="B107" s="65">
        <v>20000</v>
      </c>
      <c r="C107" s="65">
        <v>950</v>
      </c>
      <c r="D107" s="15">
        <f t="shared" si="3"/>
        <v>19000000</v>
      </c>
      <c r="E107" s="7" t="s">
        <v>1212</v>
      </c>
      <c r="H107" s="65"/>
      <c r="I107" s="65"/>
      <c r="J107" s="7"/>
    </row>
    <row r="108" spans="1:10" ht="12.75">
      <c r="A108" s="7" t="s">
        <v>1454</v>
      </c>
      <c r="B108" s="65">
        <v>10000</v>
      </c>
      <c r="C108" s="65">
        <v>665</v>
      </c>
      <c r="D108" s="15">
        <f t="shared" si="3"/>
        <v>6650000</v>
      </c>
      <c r="E108" s="7" t="s">
        <v>1212</v>
      </c>
      <c r="H108" s="65"/>
      <c r="I108" s="65"/>
      <c r="J108" s="7"/>
    </row>
    <row r="109" spans="1:10" ht="12.75">
      <c r="A109" s="7" t="s">
        <v>1457</v>
      </c>
      <c r="B109" s="65">
        <v>10000</v>
      </c>
      <c r="C109" s="65">
        <v>230</v>
      </c>
      <c r="D109" s="15">
        <f t="shared" si="3"/>
        <v>2300000</v>
      </c>
      <c r="E109" s="7" t="s">
        <v>1212</v>
      </c>
      <c r="H109" s="65"/>
      <c r="I109" s="65"/>
      <c r="J109" s="7"/>
    </row>
    <row r="110" spans="1:10" ht="12.75">
      <c r="A110" s="7" t="s">
        <v>1459</v>
      </c>
      <c r="B110" s="65">
        <v>15000</v>
      </c>
      <c r="C110" s="65">
        <v>8000</v>
      </c>
      <c r="D110" s="15">
        <f t="shared" si="3"/>
        <v>120000000</v>
      </c>
      <c r="E110" s="7" t="s">
        <v>1212</v>
      </c>
      <c r="H110" s="65"/>
      <c r="I110" s="65"/>
      <c r="J110" s="7"/>
    </row>
    <row r="111" spans="1:10" ht="12.75">
      <c r="A111" s="7" t="s">
        <v>1461</v>
      </c>
      <c r="B111" s="65">
        <v>3000</v>
      </c>
      <c r="C111" s="65">
        <v>315</v>
      </c>
      <c r="D111" s="15">
        <f t="shared" si="3"/>
        <v>945000</v>
      </c>
      <c r="E111" s="7" t="s">
        <v>1216</v>
      </c>
      <c r="H111" s="65"/>
      <c r="I111" s="65"/>
      <c r="J111" s="7"/>
    </row>
    <row r="112" spans="1:10" ht="12.75">
      <c r="A112" s="7" t="s">
        <v>1467</v>
      </c>
      <c r="B112" s="65">
        <v>4000</v>
      </c>
      <c r="C112" s="65">
        <v>11150</v>
      </c>
      <c r="D112" s="15">
        <f t="shared" si="3"/>
        <v>44600000</v>
      </c>
      <c r="E112" s="7" t="s">
        <v>1212</v>
      </c>
      <c r="H112" s="65"/>
      <c r="I112" s="65"/>
      <c r="J112" s="7"/>
    </row>
    <row r="113" spans="1:10" ht="12.75">
      <c r="A113" s="7" t="s">
        <v>1475</v>
      </c>
      <c r="B113" s="65">
        <v>12000</v>
      </c>
      <c r="C113" s="65">
        <v>415</v>
      </c>
      <c r="D113" s="15">
        <f t="shared" si="3"/>
        <v>4980000</v>
      </c>
      <c r="E113" s="7" t="s">
        <v>1212</v>
      </c>
      <c r="H113" s="65"/>
      <c r="I113" s="65"/>
      <c r="J113" s="7"/>
    </row>
    <row r="114" spans="1:10" ht="12.75">
      <c r="A114" s="7" t="s">
        <v>1477</v>
      </c>
      <c r="B114" s="65">
        <v>2000</v>
      </c>
      <c r="C114" s="65">
        <v>8650</v>
      </c>
      <c r="D114" s="15">
        <f t="shared" si="3"/>
        <v>17300000</v>
      </c>
      <c r="E114" s="7" t="s">
        <v>1212</v>
      </c>
      <c r="H114" s="65"/>
      <c r="I114" s="65"/>
      <c r="J114" s="7"/>
    </row>
    <row r="115" spans="1:10" ht="12.75">
      <c r="A115" s="7" t="s">
        <v>1481</v>
      </c>
      <c r="B115" s="65">
        <v>12000</v>
      </c>
      <c r="C115" s="65">
        <v>1600</v>
      </c>
      <c r="D115" s="15">
        <f t="shared" si="3"/>
        <v>19200000</v>
      </c>
      <c r="E115" s="7" t="s">
        <v>1212</v>
      </c>
      <c r="H115" s="65">
        <f>SUM(D102:D115)</f>
        <v>405254405</v>
      </c>
      <c r="I115" s="80">
        <f>H115/H885*100</f>
        <v>1.744667059899434</v>
      </c>
      <c r="J115" s="7"/>
    </row>
    <row r="116" spans="1:10" ht="12.75">
      <c r="A116" s="61" t="s">
        <v>511</v>
      </c>
      <c r="B116" s="65"/>
      <c r="C116" s="65"/>
      <c r="D116" s="15"/>
      <c r="E116" s="7"/>
      <c r="H116" s="65"/>
      <c r="I116" s="65"/>
      <c r="J116" s="7"/>
    </row>
    <row r="117" spans="1:10" ht="12.75">
      <c r="A117" s="7" t="s">
        <v>1269</v>
      </c>
      <c r="B117" s="15">
        <v>2184</v>
      </c>
      <c r="C117" s="64" t="s">
        <v>1211</v>
      </c>
      <c r="D117" s="15">
        <f aca="true" t="shared" si="4" ref="D117:D129">PRODUCT(C117,B117)</f>
        <v>2184</v>
      </c>
      <c r="E117" s="19" t="s">
        <v>1216</v>
      </c>
      <c r="H117" s="65"/>
      <c r="I117" s="65"/>
      <c r="J117" s="7"/>
    </row>
    <row r="118" spans="1:10" ht="12.75">
      <c r="A118" s="7" t="s">
        <v>1270</v>
      </c>
      <c r="B118" s="15">
        <v>82000</v>
      </c>
      <c r="C118" s="64">
        <v>110</v>
      </c>
      <c r="D118" s="15">
        <f t="shared" si="4"/>
        <v>9020000</v>
      </c>
      <c r="E118" s="19" t="s">
        <v>1216</v>
      </c>
      <c r="H118" s="65"/>
      <c r="I118" s="65"/>
      <c r="J118" s="7"/>
    </row>
    <row r="119" spans="1:10" ht="12.75">
      <c r="A119" s="7" t="s">
        <v>1271</v>
      </c>
      <c r="B119" s="15">
        <v>20000</v>
      </c>
      <c r="C119" s="64">
        <v>590</v>
      </c>
      <c r="D119" s="15">
        <f t="shared" si="4"/>
        <v>11800000</v>
      </c>
      <c r="E119" s="19" t="s">
        <v>1216</v>
      </c>
      <c r="H119" s="65"/>
      <c r="I119" s="65"/>
      <c r="J119" s="7"/>
    </row>
    <row r="120" spans="1:10" ht="12.75">
      <c r="A120" s="7" t="s">
        <v>1272</v>
      </c>
      <c r="B120" s="15">
        <v>66000</v>
      </c>
      <c r="C120" s="64" t="s">
        <v>1211</v>
      </c>
      <c r="D120" s="15">
        <f t="shared" si="4"/>
        <v>66000</v>
      </c>
      <c r="E120" s="19" t="s">
        <v>1212</v>
      </c>
      <c r="H120" s="65"/>
      <c r="I120" s="65"/>
      <c r="J120" s="7"/>
    </row>
    <row r="121" spans="1:10" ht="12.75">
      <c r="A121" s="11" t="s">
        <v>1273</v>
      </c>
      <c r="B121" s="15">
        <v>40000</v>
      </c>
      <c r="C121" s="15">
        <v>574</v>
      </c>
      <c r="D121" s="15">
        <f t="shared" si="4"/>
        <v>22960000</v>
      </c>
      <c r="E121" s="19" t="s">
        <v>1212</v>
      </c>
      <c r="H121" s="65"/>
      <c r="I121" s="65"/>
      <c r="J121" s="7"/>
    </row>
    <row r="122" spans="1:10" ht="12.75">
      <c r="A122" s="7" t="s">
        <v>1274</v>
      </c>
      <c r="B122" s="15">
        <v>29600</v>
      </c>
      <c r="C122" s="15">
        <v>535</v>
      </c>
      <c r="D122" s="15">
        <f t="shared" si="4"/>
        <v>15836000</v>
      </c>
      <c r="E122" s="19" t="s">
        <v>1212</v>
      </c>
      <c r="H122" s="65"/>
      <c r="I122" s="65"/>
      <c r="J122" s="7"/>
    </row>
    <row r="123" spans="1:10" ht="12.75">
      <c r="A123" s="11" t="s">
        <v>1275</v>
      </c>
      <c r="B123" s="15">
        <v>40000</v>
      </c>
      <c r="C123" s="15">
        <v>976</v>
      </c>
      <c r="D123" s="15">
        <f t="shared" si="4"/>
        <v>39040000</v>
      </c>
      <c r="E123" s="19" t="s">
        <v>1208</v>
      </c>
      <c r="H123" s="65"/>
      <c r="I123" s="65"/>
      <c r="J123" s="7"/>
    </row>
    <row r="124" spans="1:10" ht="12.75">
      <c r="A124" s="7" t="s">
        <v>1286</v>
      </c>
      <c r="B124" s="15">
        <v>30000</v>
      </c>
      <c r="C124" s="15">
        <v>185</v>
      </c>
      <c r="D124" s="15">
        <f t="shared" si="4"/>
        <v>5550000</v>
      </c>
      <c r="E124" s="19" t="s">
        <v>1208</v>
      </c>
      <c r="H124" s="65"/>
      <c r="I124" s="65"/>
      <c r="J124" s="7"/>
    </row>
    <row r="125" spans="1:10" ht="12.75">
      <c r="A125" s="7" t="s">
        <v>1287</v>
      </c>
      <c r="B125" s="15">
        <v>72500</v>
      </c>
      <c r="C125" s="15">
        <v>570.5</v>
      </c>
      <c r="D125" s="15">
        <f t="shared" si="4"/>
        <v>41361250</v>
      </c>
      <c r="E125" s="19" t="s">
        <v>1212</v>
      </c>
      <c r="H125" s="65"/>
      <c r="I125" s="65"/>
      <c r="J125" s="7"/>
    </row>
    <row r="126" spans="1:10" ht="12.75">
      <c r="A126" s="7" t="s">
        <v>1247</v>
      </c>
      <c r="B126" s="15">
        <v>25000</v>
      </c>
      <c r="C126" s="64">
        <v>68</v>
      </c>
      <c r="D126" s="15">
        <f t="shared" si="4"/>
        <v>1700000</v>
      </c>
      <c r="E126" s="19" t="s">
        <v>1216</v>
      </c>
      <c r="H126" s="7"/>
      <c r="I126" s="65"/>
      <c r="J126" s="7"/>
    </row>
    <row r="127" spans="1:10" ht="12.75">
      <c r="A127" s="7" t="s">
        <v>1249</v>
      </c>
      <c r="B127" s="15">
        <v>50000</v>
      </c>
      <c r="C127" s="64">
        <v>10.5</v>
      </c>
      <c r="D127" s="15">
        <f t="shared" si="4"/>
        <v>525000</v>
      </c>
      <c r="E127" s="19" t="s">
        <v>1216</v>
      </c>
      <c r="F127" s="62" t="s">
        <v>1233</v>
      </c>
      <c r="H127" s="7"/>
      <c r="I127" s="65"/>
      <c r="J127" s="7"/>
    </row>
    <row r="128" spans="1:10" ht="12.75">
      <c r="A128" s="7" t="s">
        <v>1244</v>
      </c>
      <c r="B128" s="15">
        <v>25000</v>
      </c>
      <c r="C128" s="64">
        <v>96</v>
      </c>
      <c r="D128" s="15">
        <f t="shared" si="4"/>
        <v>2400000</v>
      </c>
      <c r="E128" s="19" t="s">
        <v>1216</v>
      </c>
      <c r="H128" s="7"/>
      <c r="I128" s="65"/>
      <c r="J128" s="7"/>
    </row>
    <row r="129" spans="1:10" ht="12.75">
      <c r="A129" s="7" t="s">
        <v>1245</v>
      </c>
      <c r="B129" s="15">
        <v>50000</v>
      </c>
      <c r="C129" s="64">
        <v>13.75</v>
      </c>
      <c r="D129" s="15">
        <f t="shared" si="4"/>
        <v>687500</v>
      </c>
      <c r="E129" s="19" t="s">
        <v>1216</v>
      </c>
      <c r="F129" s="62" t="s">
        <v>1233</v>
      </c>
      <c r="H129" s="7"/>
      <c r="I129" s="65"/>
      <c r="J129" s="7"/>
    </row>
    <row r="130" spans="1:10" ht="12.75">
      <c r="A130" s="7" t="s">
        <v>495</v>
      </c>
      <c r="B130" s="65">
        <v>12000</v>
      </c>
      <c r="C130" s="7">
        <v>228</v>
      </c>
      <c r="D130" s="65">
        <f aca="true" t="shared" si="5" ref="D130:D135">PRODUCT(B130,C130)</f>
        <v>2736000</v>
      </c>
      <c r="E130" s="7"/>
      <c r="F130" s="7"/>
      <c r="G130" s="7"/>
      <c r="H130" s="7"/>
      <c r="I130" s="65"/>
      <c r="J130" s="7"/>
    </row>
    <row r="131" spans="1:10" ht="12.75">
      <c r="A131" s="7" t="s">
        <v>496</v>
      </c>
      <c r="B131" s="65">
        <v>40000</v>
      </c>
      <c r="C131" s="7">
        <v>33</v>
      </c>
      <c r="D131" s="65">
        <f t="shared" si="5"/>
        <v>1320000</v>
      </c>
      <c r="E131" s="7"/>
      <c r="F131" s="7"/>
      <c r="G131" s="7"/>
      <c r="H131" s="7"/>
      <c r="I131" s="65"/>
      <c r="J131" s="7"/>
    </row>
    <row r="132" spans="1:10" ht="12.75">
      <c r="A132" s="7" t="s">
        <v>497</v>
      </c>
      <c r="B132" s="65">
        <v>30000</v>
      </c>
      <c r="C132" s="7">
        <v>117</v>
      </c>
      <c r="D132" s="65">
        <f t="shared" si="5"/>
        <v>3510000</v>
      </c>
      <c r="E132" s="7"/>
      <c r="F132" s="7"/>
      <c r="G132" s="7"/>
      <c r="H132" s="7"/>
      <c r="I132" s="65"/>
      <c r="J132" s="7"/>
    </row>
    <row r="133" spans="1:10" ht="12.75">
      <c r="A133" s="7" t="s">
        <v>498</v>
      </c>
      <c r="B133" s="65">
        <v>10125</v>
      </c>
      <c r="C133" s="7"/>
      <c r="D133" s="65">
        <f t="shared" si="5"/>
        <v>10125</v>
      </c>
      <c r="E133" s="7"/>
      <c r="F133" s="7"/>
      <c r="G133" s="7"/>
      <c r="H133" s="7"/>
      <c r="I133" s="65"/>
      <c r="J133" s="7"/>
    </row>
    <row r="134" spans="1:10" ht="12.75">
      <c r="A134" s="7" t="s">
        <v>499</v>
      </c>
      <c r="B134" s="65">
        <v>20000</v>
      </c>
      <c r="C134" s="7"/>
      <c r="D134" s="65">
        <f t="shared" si="5"/>
        <v>20000</v>
      </c>
      <c r="E134" s="7"/>
      <c r="F134" s="7"/>
      <c r="G134" s="7"/>
      <c r="H134" s="7"/>
      <c r="I134" s="65"/>
      <c r="J134" s="7"/>
    </row>
    <row r="135" spans="1:10" ht="12.75">
      <c r="A135" s="7" t="s">
        <v>500</v>
      </c>
      <c r="B135" s="65">
        <v>40000</v>
      </c>
      <c r="C135" s="7"/>
      <c r="D135" s="65">
        <f t="shared" si="5"/>
        <v>40000</v>
      </c>
      <c r="E135" s="7"/>
      <c r="F135" s="7" t="s">
        <v>1050</v>
      </c>
      <c r="G135" s="7"/>
      <c r="H135" s="15">
        <f>SUM(D117:D135)</f>
        <v>158584059</v>
      </c>
      <c r="I135" s="80">
        <f>H135/H885*100</f>
        <v>0.682722705907289</v>
      </c>
      <c r="J135" s="7"/>
    </row>
    <row r="136" spans="1:10" ht="12.75">
      <c r="A136" s="23" t="s">
        <v>1482</v>
      </c>
      <c r="B136" s="63" t="s">
        <v>1197</v>
      </c>
      <c r="C136" s="61" t="s">
        <v>1199</v>
      </c>
      <c r="D136" s="15">
        <f t="shared" si="1"/>
        <v>0</v>
      </c>
      <c r="E136" s="61" t="s">
        <v>1203</v>
      </c>
      <c r="H136" s="61"/>
      <c r="I136" s="61"/>
      <c r="J136" s="61"/>
    </row>
    <row r="137" spans="1:10" ht="12.75">
      <c r="A137" s="11" t="s">
        <v>1483</v>
      </c>
      <c r="B137" s="41">
        <v>2000000</v>
      </c>
      <c r="C137" s="62">
        <v>110</v>
      </c>
      <c r="D137" s="15">
        <f t="shared" si="1"/>
        <v>220000000</v>
      </c>
      <c r="E137" s="62" t="s">
        <v>1208</v>
      </c>
      <c r="F137" s="62" t="s">
        <v>1484</v>
      </c>
      <c r="H137" s="62"/>
      <c r="I137" s="62"/>
      <c r="J137" s="62"/>
    </row>
    <row r="138" spans="1:10" ht="12.75">
      <c r="A138" s="11" t="s">
        <v>1485</v>
      </c>
      <c r="B138" s="15">
        <v>223398</v>
      </c>
      <c r="C138" s="15">
        <v>4910</v>
      </c>
      <c r="D138" s="15">
        <f t="shared" si="1"/>
        <v>1096884180</v>
      </c>
      <c r="E138" s="19" t="s">
        <v>1208</v>
      </c>
      <c r="H138" s="7"/>
      <c r="I138" s="7"/>
      <c r="J138" s="7"/>
    </row>
    <row r="139" spans="1:10" ht="12.75">
      <c r="A139" s="11" t="s">
        <v>1486</v>
      </c>
      <c r="B139" s="15">
        <v>23018</v>
      </c>
      <c r="C139" s="15">
        <v>4225</v>
      </c>
      <c r="D139" s="15">
        <f t="shared" si="1"/>
        <v>97251050</v>
      </c>
      <c r="E139" s="19" t="s">
        <v>1208</v>
      </c>
      <c r="F139" s="62" t="s">
        <v>1487</v>
      </c>
      <c r="H139" s="7"/>
      <c r="I139" s="7"/>
      <c r="J139" s="7"/>
    </row>
    <row r="140" spans="1:10" ht="12.75">
      <c r="A140" s="11" t="s">
        <v>1488</v>
      </c>
      <c r="B140" s="15">
        <v>100000</v>
      </c>
      <c r="C140" s="15">
        <v>2210</v>
      </c>
      <c r="D140" s="15">
        <f t="shared" si="1"/>
        <v>221000000</v>
      </c>
      <c r="E140" s="19" t="s">
        <v>1208</v>
      </c>
      <c r="F140" s="62" t="s">
        <v>1489</v>
      </c>
      <c r="H140" s="7"/>
      <c r="I140" s="7"/>
      <c r="J140" s="7"/>
    </row>
    <row r="141" spans="1:10" ht="12.75">
      <c r="A141" s="11" t="s">
        <v>1490</v>
      </c>
      <c r="B141" s="15">
        <v>84507</v>
      </c>
      <c r="C141" s="15">
        <v>3532</v>
      </c>
      <c r="D141" s="15">
        <f t="shared" si="1"/>
        <v>298478724</v>
      </c>
      <c r="E141" s="19" t="s">
        <v>1208</v>
      </c>
      <c r="F141" s="62" t="s">
        <v>1484</v>
      </c>
      <c r="H141" s="7"/>
      <c r="I141" s="7"/>
      <c r="J141" s="7"/>
    </row>
    <row r="142" spans="1:10" ht="12.75">
      <c r="A142" s="11" t="s">
        <v>1491</v>
      </c>
      <c r="B142" s="15">
        <v>12000</v>
      </c>
      <c r="C142" s="15">
        <v>12</v>
      </c>
      <c r="D142" s="15">
        <f t="shared" si="1"/>
        <v>144000</v>
      </c>
      <c r="E142" s="19" t="s">
        <v>1216</v>
      </c>
      <c r="H142" s="7"/>
      <c r="I142" s="7"/>
      <c r="J142" s="7"/>
    </row>
    <row r="143" spans="1:10" ht="12.75">
      <c r="A143" s="30" t="s">
        <v>1492</v>
      </c>
      <c r="B143" s="15">
        <v>19310</v>
      </c>
      <c r="C143" s="15">
        <v>515</v>
      </c>
      <c r="D143" s="15">
        <f t="shared" si="1"/>
        <v>9944650</v>
      </c>
      <c r="E143" s="19" t="s">
        <v>1216</v>
      </c>
      <c r="G143" s="19" t="s">
        <v>1217</v>
      </c>
      <c r="H143" s="7"/>
      <c r="I143" s="7"/>
      <c r="J143" s="7"/>
    </row>
    <row r="144" spans="1:10" ht="12.75">
      <c r="A144" s="30" t="s">
        <v>1493</v>
      </c>
      <c r="B144" s="15">
        <v>3600</v>
      </c>
      <c r="C144" s="15">
        <v>967</v>
      </c>
      <c r="D144" s="15">
        <f t="shared" si="1"/>
        <v>3481200</v>
      </c>
      <c r="E144" s="19" t="s">
        <v>1216</v>
      </c>
      <c r="G144" s="19" t="s">
        <v>1217</v>
      </c>
      <c r="H144" s="15">
        <f>SUM(D137:D144)</f>
        <v>1947183804</v>
      </c>
      <c r="I144" s="80">
        <f>H144/H885*100</f>
        <v>8.382851365695767</v>
      </c>
      <c r="J144" s="7"/>
    </row>
    <row r="145" spans="1:10" ht="12.75">
      <c r="A145" s="23" t="s">
        <v>1494</v>
      </c>
      <c r="B145" s="63" t="s">
        <v>1197</v>
      </c>
      <c r="C145" s="61" t="s">
        <v>1199</v>
      </c>
      <c r="D145" s="15">
        <f t="shared" si="1"/>
        <v>0</v>
      </c>
      <c r="E145" s="61" t="s">
        <v>1203</v>
      </c>
      <c r="H145" s="61"/>
      <c r="I145" s="61"/>
      <c r="J145" s="61"/>
    </row>
    <row r="146" spans="1:10" ht="12.75">
      <c r="A146" s="30" t="s">
        <v>1495</v>
      </c>
      <c r="B146" s="41">
        <v>15264</v>
      </c>
      <c r="C146" s="62">
        <v>527</v>
      </c>
      <c r="D146" s="15">
        <f aca="true" t="shared" si="6" ref="D146:D209">PRODUCT(C146,B146)</f>
        <v>8044128</v>
      </c>
      <c r="E146" s="62"/>
      <c r="H146" s="62"/>
      <c r="I146" s="62"/>
      <c r="J146" s="62"/>
    </row>
    <row r="147" spans="1:10" ht="12.75">
      <c r="A147" s="30" t="s">
        <v>1496</v>
      </c>
      <c r="B147" s="41">
        <v>123000</v>
      </c>
      <c r="C147" s="62">
        <v>398</v>
      </c>
      <c r="D147" s="15">
        <f t="shared" si="6"/>
        <v>48954000</v>
      </c>
      <c r="E147" s="62"/>
      <c r="H147" s="62"/>
      <c r="I147" s="62"/>
      <c r="J147" s="62"/>
    </row>
    <row r="148" spans="1:10" ht="12.75">
      <c r="A148" s="30" t="s">
        <v>1497</v>
      </c>
      <c r="B148" s="41">
        <v>43670</v>
      </c>
      <c r="C148" s="62">
        <v>570</v>
      </c>
      <c r="D148" s="15">
        <f t="shared" si="6"/>
        <v>24891900</v>
      </c>
      <c r="E148" s="62"/>
      <c r="H148" s="62"/>
      <c r="I148" s="62"/>
      <c r="J148" s="62"/>
    </row>
    <row r="149" spans="1:5" s="62" customFormat="1" ht="12.75">
      <c r="A149" s="7" t="s">
        <v>1498</v>
      </c>
      <c r="B149" s="41">
        <v>10000</v>
      </c>
      <c r="C149" s="62" t="s">
        <v>1211</v>
      </c>
      <c r="D149" s="15">
        <f t="shared" si="6"/>
        <v>10000</v>
      </c>
      <c r="E149" s="62" t="s">
        <v>1216</v>
      </c>
    </row>
    <row r="150" spans="1:5" s="62" customFormat="1" ht="12.75">
      <c r="A150" s="7" t="s">
        <v>1499</v>
      </c>
      <c r="B150" s="41">
        <v>45000</v>
      </c>
      <c r="C150" s="62">
        <v>155</v>
      </c>
      <c r="D150" s="15">
        <f t="shared" si="6"/>
        <v>6975000</v>
      </c>
      <c r="E150" s="62" t="s">
        <v>1216</v>
      </c>
    </row>
    <row r="151" spans="1:5" s="62" customFormat="1" ht="12.75">
      <c r="A151" s="7" t="s">
        <v>1500</v>
      </c>
      <c r="B151" s="41">
        <v>16000</v>
      </c>
      <c r="C151" s="62" t="s">
        <v>1211</v>
      </c>
      <c r="D151" s="15">
        <f t="shared" si="6"/>
        <v>16000</v>
      </c>
      <c r="E151" s="62" t="s">
        <v>1216</v>
      </c>
    </row>
    <row r="152" spans="1:10" ht="12.75">
      <c r="A152" s="7" t="s">
        <v>1501</v>
      </c>
      <c r="B152" s="15">
        <v>60000</v>
      </c>
      <c r="C152" s="15">
        <v>615</v>
      </c>
      <c r="D152" s="15">
        <f t="shared" si="6"/>
        <v>36900000</v>
      </c>
      <c r="E152" s="19" t="s">
        <v>1208</v>
      </c>
      <c r="H152" s="7"/>
      <c r="I152" s="7"/>
      <c r="J152" s="7"/>
    </row>
    <row r="153" spans="1:10" ht="12.75">
      <c r="A153" s="7" t="s">
        <v>1502</v>
      </c>
      <c r="B153" s="15">
        <v>14000</v>
      </c>
      <c r="C153" s="15">
        <v>178</v>
      </c>
      <c r="D153" s="15">
        <f t="shared" si="6"/>
        <v>2492000</v>
      </c>
      <c r="E153" s="19" t="s">
        <v>1216</v>
      </c>
      <c r="H153" s="7"/>
      <c r="I153" s="7"/>
      <c r="J153" s="7"/>
    </row>
    <row r="154" spans="1:10" ht="12.75">
      <c r="A154" s="7" t="s">
        <v>1503</v>
      </c>
      <c r="B154" s="15">
        <v>100000</v>
      </c>
      <c r="C154" s="15">
        <v>305</v>
      </c>
      <c r="D154" s="15">
        <f t="shared" si="6"/>
        <v>30500000</v>
      </c>
      <c r="E154" s="19" t="s">
        <v>1212</v>
      </c>
      <c r="H154" s="7"/>
      <c r="I154" s="7"/>
      <c r="J154" s="7"/>
    </row>
    <row r="155" spans="1:10" ht="12.75">
      <c r="A155" s="7" t="s">
        <v>1505</v>
      </c>
      <c r="B155" s="15">
        <v>4000</v>
      </c>
      <c r="C155" s="15">
        <v>501</v>
      </c>
      <c r="D155" s="15">
        <f t="shared" si="6"/>
        <v>2004000</v>
      </c>
      <c r="E155" s="19" t="s">
        <v>1212</v>
      </c>
      <c r="H155" s="7"/>
      <c r="I155" s="7"/>
      <c r="J155" s="7"/>
    </row>
    <row r="156" spans="1:10" ht="12.75">
      <c r="A156" s="7" t="s">
        <v>1506</v>
      </c>
      <c r="B156" s="15">
        <v>4000</v>
      </c>
      <c r="C156" s="15" t="s">
        <v>1211</v>
      </c>
      <c r="D156" s="15">
        <f t="shared" si="6"/>
        <v>4000</v>
      </c>
      <c r="E156" s="19" t="s">
        <v>1216</v>
      </c>
      <c r="H156" s="7"/>
      <c r="I156" s="7"/>
      <c r="J156" s="7"/>
    </row>
    <row r="157" spans="1:10" ht="12.75">
      <c r="A157" s="7" t="s">
        <v>1507</v>
      </c>
      <c r="B157" s="15">
        <v>64000</v>
      </c>
      <c r="C157" s="15">
        <v>105.5</v>
      </c>
      <c r="D157" s="15">
        <f t="shared" si="6"/>
        <v>6752000</v>
      </c>
      <c r="E157" s="19" t="s">
        <v>1216</v>
      </c>
      <c r="H157" s="7"/>
      <c r="I157" s="7"/>
      <c r="J157" s="7"/>
    </row>
    <row r="158" spans="1:10" ht="12.75">
      <c r="A158" s="7" t="s">
        <v>1508</v>
      </c>
      <c r="B158" s="15">
        <v>16000</v>
      </c>
      <c r="C158" s="15">
        <v>70</v>
      </c>
      <c r="D158" s="15">
        <f t="shared" si="6"/>
        <v>1120000</v>
      </c>
      <c r="E158" s="19" t="s">
        <v>1216</v>
      </c>
      <c r="F158" s="62" t="s">
        <v>1233</v>
      </c>
      <c r="H158" s="7"/>
      <c r="I158" s="7"/>
      <c r="J158" s="7"/>
    </row>
    <row r="159" spans="1:10" ht="12.75">
      <c r="A159" s="7" t="s">
        <v>1509</v>
      </c>
      <c r="B159" s="15">
        <v>4800</v>
      </c>
      <c r="C159" s="15" t="s">
        <v>1211</v>
      </c>
      <c r="D159" s="15">
        <f t="shared" si="6"/>
        <v>4800</v>
      </c>
      <c r="E159" s="19" t="s">
        <v>1216</v>
      </c>
      <c r="H159" s="7"/>
      <c r="I159" s="7"/>
      <c r="J159" s="7"/>
    </row>
    <row r="160" spans="1:10" ht="12.75">
      <c r="A160" s="7" t="s">
        <v>1510</v>
      </c>
      <c r="B160" s="15">
        <v>28000</v>
      </c>
      <c r="C160" s="15">
        <v>235</v>
      </c>
      <c r="D160" s="15">
        <f t="shared" si="6"/>
        <v>6580000</v>
      </c>
      <c r="E160" s="19" t="s">
        <v>1212</v>
      </c>
      <c r="H160" s="7"/>
      <c r="I160" s="7"/>
      <c r="J160" s="7"/>
    </row>
    <row r="161" spans="1:10" ht="12.75">
      <c r="A161" s="7" t="s">
        <v>1511</v>
      </c>
      <c r="B161" s="15">
        <v>12000</v>
      </c>
      <c r="C161" s="15">
        <v>235</v>
      </c>
      <c r="D161" s="15">
        <f t="shared" si="6"/>
        <v>2820000</v>
      </c>
      <c r="E161" s="19" t="s">
        <v>1212</v>
      </c>
      <c r="F161" s="62" t="s">
        <v>1512</v>
      </c>
      <c r="H161" s="7"/>
      <c r="I161" s="7"/>
      <c r="J161" s="7"/>
    </row>
    <row r="162" spans="1:10" ht="12.75">
      <c r="A162" s="7" t="s">
        <v>1513</v>
      </c>
      <c r="B162" s="15">
        <v>6000</v>
      </c>
      <c r="C162" s="15">
        <v>588</v>
      </c>
      <c r="D162" s="15">
        <f t="shared" si="6"/>
        <v>3528000</v>
      </c>
      <c r="E162" s="19" t="s">
        <v>1216</v>
      </c>
      <c r="H162" s="7"/>
      <c r="I162" s="7"/>
      <c r="J162" s="7"/>
    </row>
    <row r="163" spans="1:10" ht="12.75">
      <c r="A163" s="11" t="s">
        <v>1514</v>
      </c>
      <c r="B163" s="15">
        <v>8000</v>
      </c>
      <c r="C163" s="15">
        <v>500</v>
      </c>
      <c r="D163" s="15">
        <f t="shared" si="6"/>
        <v>4000000</v>
      </c>
      <c r="E163" s="19" t="s">
        <v>1212</v>
      </c>
      <c r="H163" s="7"/>
      <c r="I163" s="7"/>
      <c r="J163" s="7"/>
    </row>
    <row r="164" spans="1:10" ht="12.75">
      <c r="A164" s="7" t="s">
        <v>1515</v>
      </c>
      <c r="B164" s="15">
        <v>4757</v>
      </c>
      <c r="C164" s="15">
        <v>607</v>
      </c>
      <c r="D164" s="15">
        <f t="shared" si="6"/>
        <v>2887499</v>
      </c>
      <c r="E164" s="19" t="s">
        <v>1216</v>
      </c>
      <c r="H164" s="7"/>
      <c r="I164" s="7"/>
      <c r="J164" s="7"/>
    </row>
    <row r="165" spans="1:10" ht="12.75">
      <c r="A165" s="7" t="s">
        <v>1516</v>
      </c>
      <c r="B165" s="15">
        <v>7500</v>
      </c>
      <c r="C165" s="15">
        <v>130</v>
      </c>
      <c r="D165" s="15">
        <f t="shared" si="6"/>
        <v>975000</v>
      </c>
      <c r="E165" s="19" t="s">
        <v>1216</v>
      </c>
      <c r="H165" s="7"/>
      <c r="I165" s="7"/>
      <c r="J165" s="7"/>
    </row>
    <row r="166" spans="1:10" ht="12.75">
      <c r="A166" s="7" t="s">
        <v>1517</v>
      </c>
      <c r="B166" s="15">
        <v>7500</v>
      </c>
      <c r="C166" s="15">
        <v>250</v>
      </c>
      <c r="D166" s="15">
        <f t="shared" si="6"/>
        <v>1875000</v>
      </c>
      <c r="E166" s="19" t="s">
        <v>1216</v>
      </c>
      <c r="F166" s="62" t="s">
        <v>1512</v>
      </c>
      <c r="H166" s="7"/>
      <c r="I166" s="7"/>
      <c r="J166" s="7"/>
    </row>
    <row r="167" spans="1:10" ht="12.75">
      <c r="A167" s="7" t="s">
        <v>1518</v>
      </c>
      <c r="B167" s="15">
        <v>10162</v>
      </c>
      <c r="C167" s="15">
        <v>1060</v>
      </c>
      <c r="D167" s="15">
        <f t="shared" si="6"/>
        <v>10771720</v>
      </c>
      <c r="E167" s="19" t="s">
        <v>1212</v>
      </c>
      <c r="H167" s="7"/>
      <c r="I167" s="7"/>
      <c r="J167" s="7"/>
    </row>
    <row r="168" spans="1:10" ht="12.75">
      <c r="A168" s="11" t="s">
        <v>1519</v>
      </c>
      <c r="B168" s="15">
        <v>60000</v>
      </c>
      <c r="C168" s="15">
        <v>622</v>
      </c>
      <c r="D168" s="15">
        <f t="shared" si="6"/>
        <v>37320000</v>
      </c>
      <c r="E168" s="19" t="s">
        <v>1208</v>
      </c>
      <c r="H168" s="7"/>
      <c r="I168" s="7"/>
      <c r="J168" s="7"/>
    </row>
    <row r="169" spans="1:10" ht="12.75">
      <c r="A169" s="7" t="s">
        <v>1520</v>
      </c>
      <c r="B169" s="15">
        <v>9000</v>
      </c>
      <c r="C169" s="15">
        <v>375</v>
      </c>
      <c r="D169" s="15">
        <f t="shared" si="6"/>
        <v>3375000</v>
      </c>
      <c r="E169" s="19" t="s">
        <v>1212</v>
      </c>
      <c r="H169" s="7"/>
      <c r="I169" s="7"/>
      <c r="J169" s="7"/>
    </row>
    <row r="170" spans="1:10" ht="12.75">
      <c r="A170" s="7" t="s">
        <v>1521</v>
      </c>
      <c r="B170" s="15">
        <v>44000</v>
      </c>
      <c r="C170" s="15">
        <v>221</v>
      </c>
      <c r="D170" s="15">
        <f t="shared" si="6"/>
        <v>9724000</v>
      </c>
      <c r="E170" s="19" t="s">
        <v>1212</v>
      </c>
      <c r="H170" s="7"/>
      <c r="I170" s="7"/>
      <c r="J170" s="7"/>
    </row>
    <row r="171" spans="1:10" ht="12.75">
      <c r="A171" s="7" t="s">
        <v>1522</v>
      </c>
      <c r="B171" s="15">
        <v>20000</v>
      </c>
      <c r="C171" s="15">
        <v>315</v>
      </c>
      <c r="D171" s="15">
        <f t="shared" si="6"/>
        <v>6300000</v>
      </c>
      <c r="E171" s="19" t="s">
        <v>1212</v>
      </c>
      <c r="F171" s="62" t="s">
        <v>1512</v>
      </c>
      <c r="H171" s="7"/>
      <c r="I171" s="7"/>
      <c r="J171" s="7"/>
    </row>
    <row r="172" spans="1:10" ht="12.75">
      <c r="A172" s="7" t="s">
        <v>1523</v>
      </c>
      <c r="B172" s="15">
        <v>50000</v>
      </c>
      <c r="C172" s="15">
        <v>574</v>
      </c>
      <c r="D172" s="15">
        <f t="shared" si="6"/>
        <v>28700000</v>
      </c>
      <c r="E172" s="19" t="s">
        <v>1212</v>
      </c>
      <c r="H172" s="7"/>
      <c r="I172" s="7"/>
      <c r="J172" s="7"/>
    </row>
    <row r="173" spans="1:10" ht="12.75">
      <c r="A173" s="11" t="s">
        <v>1524</v>
      </c>
      <c r="B173" s="15">
        <v>584000</v>
      </c>
      <c r="C173" s="15">
        <v>917</v>
      </c>
      <c r="D173" s="15">
        <f t="shared" si="6"/>
        <v>535528000</v>
      </c>
      <c r="E173" s="19" t="s">
        <v>1208</v>
      </c>
      <c r="H173" s="7"/>
      <c r="I173" s="7"/>
      <c r="J173" s="7"/>
    </row>
    <row r="174" spans="1:10" ht="12.75">
      <c r="A174" s="11" t="s">
        <v>1525</v>
      </c>
      <c r="B174" s="15">
        <v>124701</v>
      </c>
      <c r="C174" s="15">
        <v>430</v>
      </c>
      <c r="D174" s="15">
        <f t="shared" si="6"/>
        <v>53621430</v>
      </c>
      <c r="E174" s="19" t="s">
        <v>1208</v>
      </c>
      <c r="F174" s="62" t="s">
        <v>1487</v>
      </c>
      <c r="H174" s="7"/>
      <c r="I174" s="7"/>
      <c r="J174" s="7"/>
    </row>
    <row r="175" spans="1:10" ht="12.75">
      <c r="A175" s="7" t="s">
        <v>0</v>
      </c>
      <c r="B175" s="15">
        <v>50000</v>
      </c>
      <c r="C175" s="15">
        <v>641</v>
      </c>
      <c r="D175" s="15">
        <f t="shared" si="6"/>
        <v>32050000</v>
      </c>
      <c r="E175" s="19" t="s">
        <v>1208</v>
      </c>
      <c r="H175" s="7"/>
      <c r="I175" s="7"/>
      <c r="J175" s="7"/>
    </row>
    <row r="176" spans="1:10" ht="12.75">
      <c r="A176" s="7" t="s">
        <v>1</v>
      </c>
      <c r="B176" s="15">
        <v>10800</v>
      </c>
      <c r="C176" s="15">
        <v>240</v>
      </c>
      <c r="D176" s="15">
        <f t="shared" si="6"/>
        <v>2592000</v>
      </c>
      <c r="E176" s="19" t="s">
        <v>1212</v>
      </c>
      <c r="F176" s="62" t="s">
        <v>1512</v>
      </c>
      <c r="H176" s="7"/>
      <c r="I176" s="7"/>
      <c r="J176" s="7"/>
    </row>
    <row r="177" spans="1:10" ht="12.75">
      <c r="A177" s="7" t="s">
        <v>2</v>
      </c>
      <c r="B177" s="15">
        <v>7000</v>
      </c>
      <c r="C177" s="15" t="s">
        <v>1211</v>
      </c>
      <c r="D177" s="15">
        <f t="shared" si="6"/>
        <v>7000</v>
      </c>
      <c r="E177" s="19" t="s">
        <v>1212</v>
      </c>
      <c r="H177" s="7"/>
      <c r="I177" s="7"/>
      <c r="J177" s="7"/>
    </row>
    <row r="178" spans="1:10" ht="12.75">
      <c r="A178" s="7" t="s">
        <v>3</v>
      </c>
      <c r="B178" s="15">
        <v>36000</v>
      </c>
      <c r="C178" s="15">
        <v>13.25</v>
      </c>
      <c r="D178" s="15">
        <f t="shared" si="6"/>
        <v>477000</v>
      </c>
      <c r="E178" s="19" t="s">
        <v>1216</v>
      </c>
      <c r="H178" s="7"/>
      <c r="I178" s="7"/>
      <c r="J178" s="7"/>
    </row>
    <row r="179" spans="1:10" ht="12.75">
      <c r="A179" s="7" t="s">
        <v>4</v>
      </c>
      <c r="B179" s="15">
        <v>10000</v>
      </c>
      <c r="C179" s="15">
        <v>35</v>
      </c>
      <c r="D179" s="15">
        <f t="shared" si="6"/>
        <v>350000</v>
      </c>
      <c r="E179" s="19" t="s">
        <v>1216</v>
      </c>
      <c r="H179" s="7"/>
      <c r="I179" s="7"/>
      <c r="J179" s="7"/>
    </row>
    <row r="180" spans="1:10" ht="12.75">
      <c r="A180" s="7" t="s">
        <v>5</v>
      </c>
      <c r="B180" s="15">
        <v>10000</v>
      </c>
      <c r="C180" s="15">
        <v>240</v>
      </c>
      <c r="D180" s="15">
        <f t="shared" si="6"/>
        <v>2400000</v>
      </c>
      <c r="E180" s="19" t="s">
        <v>1216</v>
      </c>
      <c r="F180" s="62" t="s">
        <v>1512</v>
      </c>
      <c r="H180" s="7"/>
      <c r="I180" s="7"/>
      <c r="J180" s="7"/>
    </row>
    <row r="181" spans="1:10" ht="12.75">
      <c r="A181" s="7" t="s">
        <v>6</v>
      </c>
      <c r="B181" s="15">
        <v>25000</v>
      </c>
      <c r="C181" s="15">
        <v>385</v>
      </c>
      <c r="D181" s="15">
        <f t="shared" si="6"/>
        <v>9625000</v>
      </c>
      <c r="E181" s="19" t="s">
        <v>1212</v>
      </c>
      <c r="H181" s="7"/>
      <c r="I181" s="7"/>
      <c r="J181" s="7"/>
    </row>
    <row r="182" spans="1:10" ht="12.75">
      <c r="A182" s="7" t="s">
        <v>7</v>
      </c>
      <c r="B182" s="15">
        <v>10000</v>
      </c>
      <c r="C182" s="15" t="s">
        <v>1211</v>
      </c>
      <c r="D182" s="15">
        <f t="shared" si="6"/>
        <v>10000</v>
      </c>
      <c r="E182" s="19" t="s">
        <v>1212</v>
      </c>
      <c r="F182" s="62" t="s">
        <v>1512</v>
      </c>
      <c r="H182" s="7"/>
      <c r="I182" s="7"/>
      <c r="J182" s="7"/>
    </row>
    <row r="183" spans="1:10" ht="12.75">
      <c r="A183" s="11" t="s">
        <v>8</v>
      </c>
      <c r="B183" s="15">
        <v>20000</v>
      </c>
      <c r="C183" s="15">
        <v>471</v>
      </c>
      <c r="D183" s="15">
        <f t="shared" si="6"/>
        <v>9420000</v>
      </c>
      <c r="E183" s="19" t="s">
        <v>1212</v>
      </c>
      <c r="H183" s="7"/>
      <c r="I183" s="31"/>
      <c r="J183" s="7"/>
    </row>
    <row r="184" spans="1:10" ht="12.75">
      <c r="A184" s="7" t="s">
        <v>9</v>
      </c>
      <c r="B184" s="15">
        <v>3600</v>
      </c>
      <c r="C184" s="15">
        <v>483</v>
      </c>
      <c r="D184" s="15">
        <f t="shared" si="6"/>
        <v>1738800</v>
      </c>
      <c r="E184" s="19" t="s">
        <v>1216</v>
      </c>
      <c r="H184" s="7"/>
      <c r="I184" s="7"/>
      <c r="J184" s="7"/>
    </row>
    <row r="185" spans="1:10" ht="12.75">
      <c r="A185" s="11" t="s">
        <v>10</v>
      </c>
      <c r="B185" s="15">
        <v>250000</v>
      </c>
      <c r="C185" s="15">
        <v>1120</v>
      </c>
      <c r="D185" s="15">
        <f t="shared" si="6"/>
        <v>280000000</v>
      </c>
      <c r="E185" s="19" t="s">
        <v>1208</v>
      </c>
      <c r="H185" s="7"/>
      <c r="I185" s="7"/>
      <c r="J185" s="7"/>
    </row>
    <row r="186" spans="1:10" ht="12.75">
      <c r="A186" s="11" t="s">
        <v>11</v>
      </c>
      <c r="B186" s="15">
        <v>27153</v>
      </c>
      <c r="C186" s="15">
        <v>557</v>
      </c>
      <c r="D186" s="15">
        <f t="shared" si="6"/>
        <v>15124221</v>
      </c>
      <c r="E186" s="19" t="s">
        <v>1208</v>
      </c>
      <c r="F186" s="62" t="s">
        <v>1487</v>
      </c>
      <c r="H186" s="7"/>
      <c r="I186" s="7"/>
      <c r="J186" s="7"/>
    </row>
    <row r="187" spans="1:10" ht="12.75">
      <c r="A187" s="11" t="s">
        <v>12</v>
      </c>
      <c r="B187" s="15">
        <v>20000</v>
      </c>
      <c r="C187" s="15">
        <v>258</v>
      </c>
      <c r="D187" s="15">
        <f t="shared" si="6"/>
        <v>5160000</v>
      </c>
      <c r="E187" s="19" t="s">
        <v>1216</v>
      </c>
      <c r="H187" s="7"/>
      <c r="I187" s="7"/>
      <c r="J187" s="7"/>
    </row>
    <row r="188" spans="1:10" ht="12.75">
      <c r="A188" s="7" t="s">
        <v>13</v>
      </c>
      <c r="B188" s="15">
        <v>26600</v>
      </c>
      <c r="C188" s="15">
        <v>518</v>
      </c>
      <c r="D188" s="15">
        <f t="shared" si="6"/>
        <v>13778800</v>
      </c>
      <c r="E188" s="19" t="s">
        <v>1212</v>
      </c>
      <c r="H188" s="7"/>
      <c r="I188" s="7"/>
      <c r="J188" s="7"/>
    </row>
    <row r="189" spans="1:10" ht="12.75">
      <c r="A189" s="11" t="s">
        <v>14</v>
      </c>
      <c r="B189" s="15">
        <v>525000</v>
      </c>
      <c r="C189" s="15">
        <v>1701</v>
      </c>
      <c r="D189" s="15">
        <f t="shared" si="6"/>
        <v>893025000</v>
      </c>
      <c r="E189" s="19" t="s">
        <v>1208</v>
      </c>
      <c r="H189" s="7"/>
      <c r="I189" s="7"/>
      <c r="J189" s="7"/>
    </row>
    <row r="190" spans="1:10" ht="12.75">
      <c r="A190" s="11" t="s">
        <v>15</v>
      </c>
      <c r="B190" s="15">
        <v>33215</v>
      </c>
      <c r="C190" s="15">
        <v>1305</v>
      </c>
      <c r="D190" s="15">
        <f t="shared" si="6"/>
        <v>43345575</v>
      </c>
      <c r="E190" s="19" t="s">
        <v>1208</v>
      </c>
      <c r="F190" s="62" t="s">
        <v>1487</v>
      </c>
      <c r="H190" s="7"/>
      <c r="I190" s="7"/>
      <c r="J190" s="7"/>
    </row>
    <row r="191" spans="1:10" ht="12.75">
      <c r="A191" s="11" t="s">
        <v>16</v>
      </c>
      <c r="B191" s="15">
        <v>600000</v>
      </c>
      <c r="C191" s="15">
        <v>1320</v>
      </c>
      <c r="D191" s="15">
        <f t="shared" si="6"/>
        <v>792000000</v>
      </c>
      <c r="E191" s="19" t="s">
        <v>1208</v>
      </c>
      <c r="H191" s="7"/>
      <c r="I191" s="7"/>
      <c r="J191" s="7"/>
    </row>
    <row r="192" spans="1:10" ht="12.75">
      <c r="A192" s="11" t="s">
        <v>17</v>
      </c>
      <c r="B192" s="15">
        <v>166379</v>
      </c>
      <c r="C192" s="15">
        <v>916</v>
      </c>
      <c r="D192" s="15">
        <f t="shared" si="6"/>
        <v>152403164</v>
      </c>
      <c r="E192" s="19" t="s">
        <v>1208</v>
      </c>
      <c r="F192" s="62" t="s">
        <v>1487</v>
      </c>
      <c r="H192" s="7"/>
      <c r="I192" s="7"/>
      <c r="J192" s="7"/>
    </row>
    <row r="193" spans="1:10" ht="12.75">
      <c r="A193" s="11" t="s">
        <v>18</v>
      </c>
      <c r="B193" s="15">
        <v>300000</v>
      </c>
      <c r="C193" s="15">
        <v>895</v>
      </c>
      <c r="D193" s="15">
        <f t="shared" si="6"/>
        <v>268500000</v>
      </c>
      <c r="E193" s="19" t="s">
        <v>1208</v>
      </c>
      <c r="G193" s="19" t="s">
        <v>1217</v>
      </c>
      <c r="H193" s="7"/>
      <c r="I193" s="7"/>
      <c r="J193" s="7"/>
    </row>
    <row r="194" spans="1:10" ht="12.75">
      <c r="A194" s="11" t="s">
        <v>19</v>
      </c>
      <c r="B194" s="15">
        <v>66727</v>
      </c>
      <c r="C194" s="15">
        <v>462</v>
      </c>
      <c r="D194" s="15">
        <f t="shared" si="6"/>
        <v>30827874</v>
      </c>
      <c r="E194" s="19" t="s">
        <v>1208</v>
      </c>
      <c r="F194" s="62" t="s">
        <v>1487</v>
      </c>
      <c r="H194" s="7"/>
      <c r="I194" s="7"/>
      <c r="J194" s="7"/>
    </row>
    <row r="195" spans="1:10" ht="12.75">
      <c r="A195" s="11" t="s">
        <v>20</v>
      </c>
      <c r="B195" s="15">
        <v>34000</v>
      </c>
      <c r="C195" s="15">
        <v>632</v>
      </c>
      <c r="D195" s="15">
        <f t="shared" si="6"/>
        <v>21488000</v>
      </c>
      <c r="E195" s="19" t="s">
        <v>1208</v>
      </c>
      <c r="H195" s="7"/>
      <c r="I195" s="7"/>
      <c r="J195" s="7"/>
    </row>
    <row r="196" spans="1:10" ht="12.75">
      <c r="A196" s="11" t="s">
        <v>21</v>
      </c>
      <c r="B196" s="15">
        <v>800000</v>
      </c>
      <c r="C196" s="15">
        <v>1276</v>
      </c>
      <c r="D196" s="15">
        <f t="shared" si="6"/>
        <v>1020800000</v>
      </c>
      <c r="E196" s="19" t="s">
        <v>1208</v>
      </c>
      <c r="H196" s="7"/>
      <c r="I196" s="7"/>
      <c r="J196" s="7"/>
    </row>
    <row r="197" spans="1:10" ht="12.75">
      <c r="A197" s="11" t="s">
        <v>22</v>
      </c>
      <c r="B197" s="15">
        <v>39914</v>
      </c>
      <c r="C197" s="15">
        <v>790</v>
      </c>
      <c r="D197" s="15">
        <f t="shared" si="6"/>
        <v>31532060</v>
      </c>
      <c r="E197" s="19" t="s">
        <v>1208</v>
      </c>
      <c r="F197" s="62" t="s">
        <v>1487</v>
      </c>
      <c r="H197" s="7"/>
      <c r="I197" s="7"/>
      <c r="J197" s="7"/>
    </row>
    <row r="198" spans="1:10" ht="12.75">
      <c r="A198" s="7" t="s">
        <v>23</v>
      </c>
      <c r="B198" s="15">
        <v>5800</v>
      </c>
      <c r="C198" s="15" t="s">
        <v>1211</v>
      </c>
      <c r="D198" s="15">
        <f t="shared" si="6"/>
        <v>5800</v>
      </c>
      <c r="E198" s="19" t="s">
        <v>1216</v>
      </c>
      <c r="H198" s="7"/>
      <c r="I198" s="7"/>
      <c r="J198" s="7"/>
    </row>
    <row r="199" spans="1:10" ht="12.75">
      <c r="A199" s="11" t="s">
        <v>24</v>
      </c>
      <c r="B199" s="15">
        <v>14400</v>
      </c>
      <c r="C199" s="15">
        <v>494</v>
      </c>
      <c r="D199" s="15">
        <f t="shared" si="6"/>
        <v>7113600</v>
      </c>
      <c r="E199" s="19" t="s">
        <v>1212</v>
      </c>
      <c r="H199" s="7"/>
      <c r="I199" s="7"/>
      <c r="J199" s="7"/>
    </row>
    <row r="200" spans="1:10" ht="12.75">
      <c r="A200" s="11" t="s">
        <v>25</v>
      </c>
      <c r="B200" s="15">
        <v>100000</v>
      </c>
      <c r="C200" s="15">
        <v>45</v>
      </c>
      <c r="D200" s="15">
        <f t="shared" si="6"/>
        <v>4500000</v>
      </c>
      <c r="E200" s="19" t="s">
        <v>1212</v>
      </c>
      <c r="H200" s="7"/>
      <c r="I200" s="7"/>
      <c r="J200" s="7"/>
    </row>
    <row r="201" spans="1:10" ht="12.75">
      <c r="A201" s="7" t="s">
        <v>26</v>
      </c>
      <c r="B201" s="15">
        <v>108000</v>
      </c>
      <c r="C201" s="15">
        <v>565</v>
      </c>
      <c r="D201" s="15">
        <f t="shared" si="6"/>
        <v>61020000</v>
      </c>
      <c r="E201" s="19" t="s">
        <v>1208</v>
      </c>
      <c r="H201" s="7"/>
      <c r="I201" s="7"/>
      <c r="J201" s="7"/>
    </row>
    <row r="202" spans="1:10" ht="12.75">
      <c r="A202" s="7" t="s">
        <v>27</v>
      </c>
      <c r="B202" s="15">
        <v>2800</v>
      </c>
      <c r="C202" s="15">
        <v>199</v>
      </c>
      <c r="D202" s="15">
        <f t="shared" si="6"/>
        <v>557200</v>
      </c>
      <c r="E202" s="19" t="s">
        <v>1216</v>
      </c>
      <c r="H202" s="7"/>
      <c r="I202" s="7"/>
      <c r="J202" s="7"/>
    </row>
    <row r="203" spans="1:10" ht="12.75">
      <c r="A203" s="7" t="s">
        <v>28</v>
      </c>
      <c r="B203" s="15">
        <v>6750</v>
      </c>
      <c r="C203" s="15">
        <v>72</v>
      </c>
      <c r="D203" s="15">
        <f t="shared" si="6"/>
        <v>486000</v>
      </c>
      <c r="E203" s="19" t="s">
        <v>1216</v>
      </c>
      <c r="H203" s="7"/>
      <c r="I203" s="7"/>
      <c r="J203" s="7"/>
    </row>
    <row r="204" spans="1:10" ht="12.75">
      <c r="A204" s="7" t="s">
        <v>29</v>
      </c>
      <c r="B204" s="15">
        <v>12000</v>
      </c>
      <c r="C204" s="15">
        <v>482.5</v>
      </c>
      <c r="D204" s="15">
        <f t="shared" si="6"/>
        <v>5790000</v>
      </c>
      <c r="E204" s="19" t="s">
        <v>1212</v>
      </c>
      <c r="H204" s="7"/>
      <c r="I204" s="7"/>
      <c r="J204" s="7"/>
    </row>
    <row r="205" spans="1:10" ht="12.75">
      <c r="A205" s="7" t="s">
        <v>30</v>
      </c>
      <c r="B205" s="15">
        <v>200000</v>
      </c>
      <c r="C205" s="15">
        <v>283.5</v>
      </c>
      <c r="D205" s="15">
        <f t="shared" si="6"/>
        <v>56700000</v>
      </c>
      <c r="E205" s="19" t="s">
        <v>1208</v>
      </c>
      <c r="H205" s="7"/>
      <c r="I205" s="7"/>
      <c r="J205" s="7"/>
    </row>
    <row r="206" spans="1:10" ht="12.75">
      <c r="A206" s="7" t="s">
        <v>31</v>
      </c>
      <c r="B206" s="15">
        <v>25000</v>
      </c>
      <c r="C206" s="15">
        <v>393.5</v>
      </c>
      <c r="D206" s="15">
        <f t="shared" si="6"/>
        <v>9837500</v>
      </c>
      <c r="E206" s="19" t="s">
        <v>1212</v>
      </c>
      <c r="F206" s="62" t="s">
        <v>1233</v>
      </c>
      <c r="H206" s="7"/>
      <c r="I206" s="7"/>
      <c r="J206" s="7"/>
    </row>
    <row r="207" spans="1:10" ht="12.75">
      <c r="A207" s="11" t="s">
        <v>32</v>
      </c>
      <c r="B207" s="15">
        <v>50000</v>
      </c>
      <c r="C207" s="15">
        <v>125</v>
      </c>
      <c r="D207" s="15">
        <f t="shared" si="6"/>
        <v>6250000</v>
      </c>
      <c r="E207" s="19" t="s">
        <v>1208</v>
      </c>
      <c r="H207" s="7"/>
      <c r="I207" s="7"/>
      <c r="J207" s="7"/>
    </row>
    <row r="208" spans="1:10" ht="12.75">
      <c r="A208" s="7" t="s">
        <v>33</v>
      </c>
      <c r="B208" s="15">
        <v>8000</v>
      </c>
      <c r="C208" s="15">
        <v>340</v>
      </c>
      <c r="D208" s="15">
        <f t="shared" si="6"/>
        <v>2720000</v>
      </c>
      <c r="E208" s="19" t="s">
        <v>1212</v>
      </c>
      <c r="H208" s="7"/>
      <c r="I208" s="7"/>
      <c r="J208" s="7"/>
    </row>
    <row r="209" spans="1:10" ht="12.75">
      <c r="A209" s="7" t="s">
        <v>34</v>
      </c>
      <c r="B209" s="15">
        <v>16000</v>
      </c>
      <c r="C209" s="15">
        <v>424</v>
      </c>
      <c r="D209" s="15">
        <f t="shared" si="6"/>
        <v>6784000</v>
      </c>
      <c r="E209" s="19" t="s">
        <v>1212</v>
      </c>
      <c r="H209" s="7"/>
      <c r="I209" s="7"/>
      <c r="J209" s="7"/>
    </row>
    <row r="210" spans="1:10" ht="12.75">
      <c r="A210" s="7" t="s">
        <v>35</v>
      </c>
      <c r="B210" s="15">
        <v>2217</v>
      </c>
      <c r="C210" s="15">
        <v>332</v>
      </c>
      <c r="D210" s="15">
        <f aca="true" t="shared" si="7" ref="D210:D302">PRODUCT(C210,B210)</f>
        <v>736044</v>
      </c>
      <c r="E210" s="19" t="s">
        <v>1212</v>
      </c>
      <c r="H210" s="7"/>
      <c r="I210" s="7"/>
      <c r="J210" s="7"/>
    </row>
    <row r="211" spans="1:10" ht="12.75">
      <c r="A211" s="7" t="s">
        <v>36</v>
      </c>
      <c r="B211" s="15">
        <v>14000</v>
      </c>
      <c r="C211" s="15">
        <v>107.5</v>
      </c>
      <c r="D211" s="15">
        <f t="shared" si="7"/>
        <v>1505000</v>
      </c>
      <c r="E211" s="19" t="s">
        <v>1216</v>
      </c>
      <c r="H211" s="7"/>
      <c r="I211" s="7"/>
      <c r="J211" s="7"/>
    </row>
    <row r="212" spans="1:10" ht="12.75">
      <c r="A212" s="7" t="s">
        <v>502</v>
      </c>
      <c r="B212" s="65">
        <v>42470</v>
      </c>
      <c r="C212" s="7">
        <v>282.5</v>
      </c>
      <c r="D212" s="65">
        <f aca="true" t="shared" si="8" ref="D212:D219">PRODUCT(B212,C212)</f>
        <v>11997775</v>
      </c>
      <c r="E212" s="7"/>
      <c r="F212" s="7"/>
      <c r="H212" s="7"/>
      <c r="I212" s="7"/>
      <c r="J212" s="7"/>
    </row>
    <row r="213" spans="1:10" ht="12.75">
      <c r="A213" s="7" t="s">
        <v>503</v>
      </c>
      <c r="B213" s="65">
        <v>9000</v>
      </c>
      <c r="C213" s="7">
        <v>152</v>
      </c>
      <c r="D213" s="65">
        <f t="shared" si="8"/>
        <v>1368000</v>
      </c>
      <c r="E213" s="7"/>
      <c r="F213" s="7"/>
      <c r="H213" s="7"/>
      <c r="I213" s="7"/>
      <c r="J213" s="7"/>
    </row>
    <row r="214" spans="1:10" ht="12.75">
      <c r="A214" s="7" t="s">
        <v>504</v>
      </c>
      <c r="B214" s="65">
        <v>6500</v>
      </c>
      <c r="C214" s="7">
        <v>152</v>
      </c>
      <c r="D214" s="65">
        <f t="shared" si="8"/>
        <v>988000</v>
      </c>
      <c r="E214" s="7"/>
      <c r="F214" s="7" t="s">
        <v>1512</v>
      </c>
      <c r="H214" s="7"/>
      <c r="I214" s="7"/>
      <c r="J214" s="7"/>
    </row>
    <row r="215" spans="1:10" ht="12.75">
      <c r="A215" s="7" t="s">
        <v>505</v>
      </c>
      <c r="B215" s="65">
        <v>28800</v>
      </c>
      <c r="C215" s="7">
        <v>23.75</v>
      </c>
      <c r="D215" s="65">
        <f t="shared" si="8"/>
        <v>684000</v>
      </c>
      <c r="E215" s="7"/>
      <c r="F215" s="7"/>
      <c r="H215" s="7"/>
      <c r="I215" s="7"/>
      <c r="J215" s="7"/>
    </row>
    <row r="216" spans="1:10" ht="12.75">
      <c r="A216" s="7" t="s">
        <v>506</v>
      </c>
      <c r="B216" s="65">
        <v>4000</v>
      </c>
      <c r="C216" s="7"/>
      <c r="D216" s="65">
        <f t="shared" si="8"/>
        <v>4000</v>
      </c>
      <c r="E216" s="7"/>
      <c r="F216" s="7"/>
      <c r="H216" s="7"/>
      <c r="I216" s="7"/>
      <c r="J216" s="7"/>
    </row>
    <row r="217" spans="1:10" ht="12.75">
      <c r="A217" s="7" t="s">
        <v>507</v>
      </c>
      <c r="B217" s="65">
        <v>42000</v>
      </c>
      <c r="C217" s="7">
        <v>75</v>
      </c>
      <c r="D217" s="65">
        <f t="shared" si="8"/>
        <v>3150000</v>
      </c>
      <c r="E217" s="7"/>
      <c r="F217" s="7"/>
      <c r="H217" s="7"/>
      <c r="I217" s="7"/>
      <c r="J217" s="7"/>
    </row>
    <row r="218" spans="1:10" ht="12.75">
      <c r="A218" s="7" t="s">
        <v>520</v>
      </c>
      <c r="B218" s="65">
        <v>42000</v>
      </c>
      <c r="C218" s="7"/>
      <c r="D218" s="65">
        <f t="shared" si="8"/>
        <v>42000</v>
      </c>
      <c r="E218" s="7"/>
      <c r="F218" s="7" t="s">
        <v>1512</v>
      </c>
      <c r="H218" s="7"/>
      <c r="I218" s="7"/>
      <c r="J218" s="7"/>
    </row>
    <row r="219" spans="1:10" ht="12.75">
      <c r="A219" s="7" t="s">
        <v>521</v>
      </c>
      <c r="B219" s="65">
        <v>150000</v>
      </c>
      <c r="C219" s="7">
        <v>120</v>
      </c>
      <c r="D219" s="65">
        <f t="shared" si="8"/>
        <v>18000000</v>
      </c>
      <c r="E219" s="7"/>
      <c r="F219" s="7"/>
      <c r="H219" s="15">
        <f>SUM(D146:D219)</f>
        <v>4703566890</v>
      </c>
      <c r="I219" s="80">
        <f>H219/H885*100</f>
        <v>20.24939918177231</v>
      </c>
      <c r="J219" s="7"/>
    </row>
    <row r="220" spans="1:10" ht="12.75">
      <c r="A220" s="23" t="s">
        <v>37</v>
      </c>
      <c r="B220" s="63" t="s">
        <v>1197</v>
      </c>
      <c r="C220" s="61" t="s">
        <v>1199</v>
      </c>
      <c r="D220" s="15">
        <f t="shared" si="7"/>
        <v>0</v>
      </c>
      <c r="E220" s="61" t="s">
        <v>1203</v>
      </c>
      <c r="H220" s="61"/>
      <c r="I220" s="61"/>
      <c r="J220" s="61"/>
    </row>
    <row r="221" spans="1:10" ht="12.75">
      <c r="A221" s="11" t="s">
        <v>38</v>
      </c>
      <c r="B221" s="15">
        <v>8375</v>
      </c>
      <c r="C221" s="15">
        <v>146</v>
      </c>
      <c r="D221" s="15">
        <f t="shared" si="7"/>
        <v>1222750</v>
      </c>
      <c r="E221" s="19" t="s">
        <v>1216</v>
      </c>
      <c r="H221" s="7"/>
      <c r="I221" s="7"/>
      <c r="J221" s="7"/>
    </row>
    <row r="222" spans="1:10" ht="12.75">
      <c r="A222" s="11" t="s">
        <v>39</v>
      </c>
      <c r="B222" s="15">
        <v>375</v>
      </c>
      <c r="C222" s="15">
        <v>40</v>
      </c>
      <c r="D222" s="15">
        <f t="shared" si="7"/>
        <v>15000</v>
      </c>
      <c r="E222" s="19" t="s">
        <v>1216</v>
      </c>
      <c r="F222" s="62" t="s">
        <v>1487</v>
      </c>
      <c r="H222" s="7"/>
      <c r="I222" s="7"/>
      <c r="J222" s="7"/>
    </row>
    <row r="223" spans="1:10" ht="12.75">
      <c r="A223" s="11" t="s">
        <v>40</v>
      </c>
      <c r="B223" s="15">
        <v>78000</v>
      </c>
      <c r="C223" s="15">
        <v>406</v>
      </c>
      <c r="D223" s="15">
        <f t="shared" si="7"/>
        <v>31668000</v>
      </c>
      <c r="E223" s="19" t="s">
        <v>1208</v>
      </c>
      <c r="H223" s="7"/>
      <c r="I223" s="7"/>
      <c r="J223" s="7"/>
    </row>
    <row r="224" spans="1:10" ht="12.75">
      <c r="A224" s="11" t="s">
        <v>43</v>
      </c>
      <c r="B224" s="15">
        <v>5777</v>
      </c>
      <c r="C224" s="15">
        <v>23</v>
      </c>
      <c r="D224" s="15">
        <f t="shared" si="7"/>
        <v>132871</v>
      </c>
      <c r="E224" s="19" t="s">
        <v>1216</v>
      </c>
      <c r="F224" s="62" t="s">
        <v>1487</v>
      </c>
      <c r="H224" s="7"/>
      <c r="I224" s="7"/>
      <c r="J224" s="7"/>
    </row>
    <row r="225" spans="1:10" ht="12.75">
      <c r="A225" s="11" t="s">
        <v>44</v>
      </c>
      <c r="B225" s="15">
        <v>10000</v>
      </c>
      <c r="C225" s="15">
        <v>330</v>
      </c>
      <c r="D225" s="15">
        <f t="shared" si="7"/>
        <v>3300000</v>
      </c>
      <c r="E225" s="19" t="s">
        <v>1216</v>
      </c>
      <c r="H225" s="7"/>
      <c r="I225" s="7"/>
      <c r="J225" s="7"/>
    </row>
    <row r="226" spans="1:10" ht="12.75">
      <c r="A226" s="11" t="s">
        <v>45</v>
      </c>
      <c r="B226" s="15">
        <v>60000</v>
      </c>
      <c r="C226" s="15">
        <v>392</v>
      </c>
      <c r="D226" s="15">
        <f t="shared" si="7"/>
        <v>23520000</v>
      </c>
      <c r="E226" s="19" t="s">
        <v>1208</v>
      </c>
      <c r="H226" s="7"/>
      <c r="I226" s="7"/>
      <c r="J226" s="7"/>
    </row>
    <row r="227" spans="1:10" ht="12.75">
      <c r="A227" s="11" t="s">
        <v>46</v>
      </c>
      <c r="B227" s="15">
        <v>1000</v>
      </c>
      <c r="C227" s="15">
        <v>85</v>
      </c>
      <c r="D227" s="15">
        <f t="shared" si="7"/>
        <v>85000</v>
      </c>
      <c r="E227" s="19" t="s">
        <v>1216</v>
      </c>
      <c r="F227" s="62" t="s">
        <v>1487</v>
      </c>
      <c r="H227" s="7"/>
      <c r="I227" s="7"/>
      <c r="J227" s="7"/>
    </row>
    <row r="228" spans="1:10" ht="12.75">
      <c r="A228" s="11" t="s">
        <v>47</v>
      </c>
      <c r="B228" s="15">
        <v>10000</v>
      </c>
      <c r="C228" s="15">
        <v>1485</v>
      </c>
      <c r="D228" s="15">
        <f t="shared" si="7"/>
        <v>14850000</v>
      </c>
      <c r="E228" s="19" t="s">
        <v>1212</v>
      </c>
      <c r="H228" s="7"/>
      <c r="I228" s="7"/>
      <c r="J228" s="7"/>
    </row>
    <row r="229" spans="1:10" ht="12.75">
      <c r="A229" s="11" t="s">
        <v>48</v>
      </c>
      <c r="B229" s="15">
        <v>1441</v>
      </c>
      <c r="C229" s="15">
        <v>908</v>
      </c>
      <c r="D229" s="15">
        <f t="shared" si="7"/>
        <v>1308428</v>
      </c>
      <c r="E229" s="19" t="s">
        <v>1216</v>
      </c>
      <c r="F229" s="62" t="s">
        <v>1487</v>
      </c>
      <c r="H229" s="7"/>
      <c r="I229" s="7"/>
      <c r="J229" s="7"/>
    </row>
    <row r="230" spans="1:10" ht="12.75">
      <c r="A230" s="7" t="s">
        <v>49</v>
      </c>
      <c r="B230" s="15">
        <v>6000</v>
      </c>
      <c r="C230" s="15">
        <v>705</v>
      </c>
      <c r="D230" s="15">
        <f t="shared" si="7"/>
        <v>4230000</v>
      </c>
      <c r="E230" s="19" t="s">
        <v>1216</v>
      </c>
      <c r="H230" s="15">
        <f>SUM(D221:D230)</f>
        <v>80332049</v>
      </c>
      <c r="I230" s="80">
        <f>H230/H885*100</f>
        <v>0.34583875712474305</v>
      </c>
      <c r="J230" s="7"/>
    </row>
    <row r="231" spans="1:10" ht="12.75">
      <c r="A231" s="23" t="s">
        <v>513</v>
      </c>
      <c r="B231" s="63" t="s">
        <v>1197</v>
      </c>
      <c r="C231" s="61" t="s">
        <v>1199</v>
      </c>
      <c r="D231" s="15">
        <f t="shared" si="7"/>
        <v>0</v>
      </c>
      <c r="E231" s="61" t="s">
        <v>1203</v>
      </c>
      <c r="H231" s="61"/>
      <c r="I231" s="61"/>
      <c r="J231" s="61"/>
    </row>
    <row r="232" spans="1:10" ht="12.75">
      <c r="A232" s="11" t="s">
        <v>51</v>
      </c>
      <c r="B232" s="15">
        <v>80000</v>
      </c>
      <c r="C232" s="15">
        <v>2100</v>
      </c>
      <c r="D232" s="15">
        <f t="shared" si="7"/>
        <v>168000000</v>
      </c>
      <c r="E232" s="19" t="s">
        <v>1208</v>
      </c>
      <c r="H232" s="7"/>
      <c r="I232" s="7"/>
      <c r="J232" s="7"/>
    </row>
    <row r="233" spans="1:10" ht="12.75">
      <c r="A233" s="11" t="s">
        <v>52</v>
      </c>
      <c r="B233" s="15">
        <v>13180</v>
      </c>
      <c r="C233" s="15">
        <v>1560</v>
      </c>
      <c r="D233" s="15">
        <f t="shared" si="7"/>
        <v>20560800</v>
      </c>
      <c r="E233" s="19" t="s">
        <v>1212</v>
      </c>
      <c r="F233" s="62" t="s">
        <v>1487</v>
      </c>
      <c r="H233" s="7"/>
      <c r="I233" s="7"/>
      <c r="J233" s="7"/>
    </row>
    <row r="234" spans="1:10" ht="12.75">
      <c r="A234" s="11" t="s">
        <v>53</v>
      </c>
      <c r="B234" s="15">
        <v>25000</v>
      </c>
      <c r="C234" s="15">
        <v>510</v>
      </c>
      <c r="D234" s="15">
        <f t="shared" si="7"/>
        <v>12750000</v>
      </c>
      <c r="E234" s="19" t="s">
        <v>1212</v>
      </c>
      <c r="H234" s="7"/>
      <c r="I234" s="7"/>
      <c r="J234" s="7"/>
    </row>
    <row r="235" spans="1:10" ht="12.75">
      <c r="A235" s="11" t="s">
        <v>54</v>
      </c>
      <c r="B235" s="15">
        <v>3915</v>
      </c>
      <c r="C235" s="15">
        <v>410</v>
      </c>
      <c r="D235" s="15">
        <f t="shared" si="7"/>
        <v>1605150</v>
      </c>
      <c r="E235" s="19" t="s">
        <v>1212</v>
      </c>
      <c r="F235" s="62" t="s">
        <v>1487</v>
      </c>
      <c r="H235" s="7"/>
      <c r="I235" s="7"/>
      <c r="J235" s="7"/>
    </row>
    <row r="236" spans="1:10" ht="12.75">
      <c r="A236" s="11" t="s">
        <v>55</v>
      </c>
      <c r="B236" s="15">
        <v>13000</v>
      </c>
      <c r="C236" s="15">
        <v>872.5</v>
      </c>
      <c r="D236" s="15">
        <f t="shared" si="7"/>
        <v>11342500</v>
      </c>
      <c r="E236" s="19" t="s">
        <v>1212</v>
      </c>
      <c r="H236" s="7"/>
      <c r="I236" s="7"/>
      <c r="J236" s="7"/>
    </row>
    <row r="237" spans="1:10" ht="12.75">
      <c r="A237" s="11" t="s">
        <v>56</v>
      </c>
      <c r="B237" s="15">
        <v>80000</v>
      </c>
      <c r="C237" s="15">
        <v>283</v>
      </c>
      <c r="D237" s="15">
        <f t="shared" si="7"/>
        <v>22640000</v>
      </c>
      <c r="E237" s="19" t="s">
        <v>1212</v>
      </c>
      <c r="H237" s="7"/>
      <c r="I237" s="7"/>
      <c r="J237" s="7"/>
    </row>
    <row r="238" spans="1:10" ht="12.75">
      <c r="A238" s="11" t="s">
        <v>57</v>
      </c>
      <c r="B238" s="15">
        <v>36000</v>
      </c>
      <c r="C238" s="15">
        <v>700</v>
      </c>
      <c r="D238" s="15">
        <f t="shared" si="7"/>
        <v>25200000</v>
      </c>
      <c r="E238" s="19" t="s">
        <v>1212</v>
      </c>
      <c r="H238" s="7"/>
      <c r="I238" s="7"/>
      <c r="J238" s="7"/>
    </row>
    <row r="239" spans="1:10" ht="12.75">
      <c r="A239" s="7" t="s">
        <v>544</v>
      </c>
      <c r="B239" s="65">
        <v>9000</v>
      </c>
      <c r="C239" s="7">
        <v>470</v>
      </c>
      <c r="D239" s="65">
        <f>PRODUCT(B239,C239)</f>
        <v>4230000</v>
      </c>
      <c r="E239" s="7"/>
      <c r="F239" s="7"/>
      <c r="H239" s="7"/>
      <c r="I239" s="7"/>
      <c r="J239" s="7"/>
    </row>
    <row r="240" spans="1:10" ht="12.75">
      <c r="A240" s="7" t="s">
        <v>545</v>
      </c>
      <c r="B240" s="65"/>
      <c r="C240" s="7">
        <v>350</v>
      </c>
      <c r="D240" s="65">
        <f>PRODUCT(B240,C240)</f>
        <v>350</v>
      </c>
      <c r="E240" s="7"/>
      <c r="F240" s="7" t="s">
        <v>1487</v>
      </c>
      <c r="H240" s="15">
        <f>SUM(D232:D240)</f>
        <v>266328800</v>
      </c>
      <c r="I240" s="80">
        <f>H240/H885*100</f>
        <v>1.146576270929231</v>
      </c>
      <c r="J240" s="7"/>
    </row>
    <row r="241" spans="1:10" ht="12.75">
      <c r="A241" s="23" t="s">
        <v>514</v>
      </c>
      <c r="B241" s="63" t="s">
        <v>1197</v>
      </c>
      <c r="C241" s="61" t="s">
        <v>1199</v>
      </c>
      <c r="D241" s="15">
        <f t="shared" si="7"/>
        <v>0</v>
      </c>
      <c r="E241" s="61" t="s">
        <v>1203</v>
      </c>
      <c r="H241" s="61"/>
      <c r="I241" s="61"/>
      <c r="J241" s="61"/>
    </row>
    <row r="242" spans="1:10" ht="12.75">
      <c r="A242" s="30" t="s">
        <v>59</v>
      </c>
      <c r="B242" s="41">
        <v>20000</v>
      </c>
      <c r="C242" s="62">
        <v>395</v>
      </c>
      <c r="D242" s="15">
        <f t="shared" si="7"/>
        <v>7900000</v>
      </c>
      <c r="E242" s="62" t="s">
        <v>1212</v>
      </c>
      <c r="H242" s="61"/>
      <c r="I242" s="61"/>
      <c r="J242" s="61"/>
    </row>
    <row r="243" spans="1:10" ht="12.75">
      <c r="A243" s="30" t="s">
        <v>60</v>
      </c>
      <c r="B243" s="41">
        <v>36000</v>
      </c>
      <c r="C243" s="62">
        <v>555</v>
      </c>
      <c r="D243" s="15">
        <f t="shared" si="7"/>
        <v>19980000</v>
      </c>
      <c r="E243" s="62" t="s">
        <v>1212</v>
      </c>
      <c r="H243" s="61"/>
      <c r="I243" s="61"/>
      <c r="J243" s="61"/>
    </row>
    <row r="244" spans="1:10" ht="12.75">
      <c r="A244" s="11" t="s">
        <v>61</v>
      </c>
      <c r="B244" s="15">
        <v>40000</v>
      </c>
      <c r="C244" s="15">
        <v>807</v>
      </c>
      <c r="D244" s="15">
        <f t="shared" si="7"/>
        <v>32280000</v>
      </c>
      <c r="E244" s="19" t="s">
        <v>1212</v>
      </c>
      <c r="H244" s="7"/>
      <c r="I244" s="7"/>
      <c r="J244" s="7"/>
    </row>
    <row r="245" spans="1:10" ht="12.75">
      <c r="A245" s="11" t="s">
        <v>62</v>
      </c>
      <c r="B245" s="15">
        <v>30000</v>
      </c>
      <c r="C245" s="15">
        <v>645</v>
      </c>
      <c r="D245" s="15">
        <f t="shared" si="7"/>
        <v>19350000</v>
      </c>
      <c r="E245" s="19" t="s">
        <v>1212</v>
      </c>
      <c r="H245" s="7"/>
      <c r="I245" s="7"/>
      <c r="J245" s="7"/>
    </row>
    <row r="246" spans="1:10" ht="12.75">
      <c r="A246" s="11" t="s">
        <v>63</v>
      </c>
      <c r="B246" s="15">
        <v>12000</v>
      </c>
      <c r="C246" s="15">
        <v>272</v>
      </c>
      <c r="D246" s="15">
        <f t="shared" si="7"/>
        <v>3264000</v>
      </c>
      <c r="E246" s="19" t="s">
        <v>1212</v>
      </c>
      <c r="F246" s="62" t="s">
        <v>1233</v>
      </c>
      <c r="H246" s="7"/>
      <c r="I246" s="7"/>
      <c r="J246" s="7"/>
    </row>
    <row r="247" spans="1:10" ht="12.75">
      <c r="A247" s="11" t="s">
        <v>462</v>
      </c>
      <c r="B247" s="41">
        <v>27000</v>
      </c>
      <c r="C247" s="62">
        <v>350</v>
      </c>
      <c r="D247" s="15">
        <f aca="true" t="shared" si="9" ref="D247:D252">PRODUCT(C247,B247)</f>
        <v>9450000</v>
      </c>
      <c r="E247" s="62" t="s">
        <v>1216</v>
      </c>
      <c r="H247" s="7"/>
      <c r="I247" s="7"/>
      <c r="J247" s="7"/>
    </row>
    <row r="248" spans="1:10" ht="12.75">
      <c r="A248" s="7" t="s">
        <v>468</v>
      </c>
      <c r="B248" s="15">
        <v>15000</v>
      </c>
      <c r="C248" s="15">
        <v>760</v>
      </c>
      <c r="D248" s="15">
        <f t="shared" si="9"/>
        <v>11400000</v>
      </c>
      <c r="E248" s="19" t="s">
        <v>1216</v>
      </c>
      <c r="H248" s="7"/>
      <c r="I248" s="7"/>
      <c r="J248" s="7"/>
    </row>
    <row r="249" spans="1:10" ht="12.75">
      <c r="A249" s="7" t="s">
        <v>469</v>
      </c>
      <c r="B249" s="15">
        <v>35000</v>
      </c>
      <c r="C249" s="15">
        <v>250</v>
      </c>
      <c r="D249" s="15">
        <f t="shared" si="9"/>
        <v>8750000</v>
      </c>
      <c r="E249" s="19" t="s">
        <v>1216</v>
      </c>
      <c r="F249" s="62" t="s">
        <v>1489</v>
      </c>
      <c r="H249" s="7"/>
      <c r="I249" s="7"/>
      <c r="J249" s="7"/>
    </row>
    <row r="250" spans="1:10" ht="12.75">
      <c r="A250" s="7" t="s">
        <v>470</v>
      </c>
      <c r="B250" s="15">
        <v>16000</v>
      </c>
      <c r="C250" s="15">
        <v>148.5</v>
      </c>
      <c r="D250" s="15">
        <f t="shared" si="9"/>
        <v>2376000</v>
      </c>
      <c r="E250" s="19" t="s">
        <v>1216</v>
      </c>
      <c r="F250" s="62" t="s">
        <v>1487</v>
      </c>
      <c r="H250" s="7"/>
      <c r="I250" s="7"/>
      <c r="J250" s="7"/>
    </row>
    <row r="251" spans="1:10" ht="12.75">
      <c r="A251" s="11" t="s">
        <v>440</v>
      </c>
      <c r="B251" s="41">
        <v>40000</v>
      </c>
      <c r="C251" s="62">
        <v>64.5</v>
      </c>
      <c r="D251" s="15">
        <f t="shared" si="9"/>
        <v>2580000</v>
      </c>
      <c r="E251" s="62" t="s">
        <v>1216</v>
      </c>
      <c r="H251" s="7"/>
      <c r="I251" s="7"/>
      <c r="J251" s="7"/>
    </row>
    <row r="252" spans="1:10" ht="12.75">
      <c r="A252" s="11" t="s">
        <v>441</v>
      </c>
      <c r="B252" s="41">
        <v>10000</v>
      </c>
      <c r="C252" s="62">
        <v>105</v>
      </c>
      <c r="D252" s="15">
        <f t="shared" si="9"/>
        <v>1050000</v>
      </c>
      <c r="E252" s="62" t="s">
        <v>1216</v>
      </c>
      <c r="F252" s="62" t="s">
        <v>1233</v>
      </c>
      <c r="H252" s="7"/>
      <c r="I252" s="7"/>
      <c r="J252" s="7"/>
    </row>
    <row r="253" spans="1:10" ht="12.75">
      <c r="A253" t="s">
        <v>567</v>
      </c>
      <c r="B253" s="13">
        <v>1000</v>
      </c>
      <c r="C253">
        <v>110</v>
      </c>
      <c r="D253" s="13">
        <f aca="true" t="shared" si="10" ref="D253:D262">PRODUCT(B253,C253)</f>
        <v>110000</v>
      </c>
      <c r="E253"/>
      <c r="F253"/>
      <c r="G253"/>
      <c r="H253" s="7"/>
      <c r="I253" s="7"/>
      <c r="J253" s="7"/>
    </row>
    <row r="254" spans="1:10" ht="12.75">
      <c r="A254" t="s">
        <v>569</v>
      </c>
      <c r="B254" s="13">
        <v>11000</v>
      </c>
      <c r="C254" t="s">
        <v>1211</v>
      </c>
      <c r="D254" s="13">
        <f t="shared" si="10"/>
        <v>11000</v>
      </c>
      <c r="E254"/>
      <c r="F254"/>
      <c r="G254"/>
      <c r="H254" s="7"/>
      <c r="I254" s="7"/>
      <c r="J254" s="7"/>
    </row>
    <row r="255" spans="1:10" ht="12.75">
      <c r="A255" t="s">
        <v>570</v>
      </c>
      <c r="B255" s="13">
        <v>20000</v>
      </c>
      <c r="C255" t="s">
        <v>1211</v>
      </c>
      <c r="D255" s="13">
        <f t="shared" si="10"/>
        <v>20000</v>
      </c>
      <c r="E255"/>
      <c r="F255" t="s">
        <v>1512</v>
      </c>
      <c r="G255"/>
      <c r="H255" s="7"/>
      <c r="I255" s="7"/>
      <c r="J255" s="7"/>
    </row>
    <row r="256" spans="1:10" ht="12.75">
      <c r="A256" t="s">
        <v>571</v>
      </c>
      <c r="B256" s="13">
        <v>18000</v>
      </c>
      <c r="C256"/>
      <c r="D256" s="13">
        <f t="shared" si="10"/>
        <v>18000</v>
      </c>
      <c r="E256"/>
      <c r="F256"/>
      <c r="G256"/>
      <c r="H256" s="7"/>
      <c r="I256" s="7"/>
      <c r="J256" s="7"/>
    </row>
    <row r="257" spans="1:10" ht="12.75">
      <c r="A257" t="s">
        <v>572</v>
      </c>
      <c r="B257" s="13">
        <v>8000</v>
      </c>
      <c r="C257"/>
      <c r="D257" s="13">
        <f t="shared" si="10"/>
        <v>8000</v>
      </c>
      <c r="E257"/>
      <c r="F257"/>
      <c r="G257"/>
      <c r="H257" s="7"/>
      <c r="I257" s="7"/>
      <c r="J257" s="7"/>
    </row>
    <row r="258" spans="1:10" ht="12.75">
      <c r="A258" t="s">
        <v>575</v>
      </c>
      <c r="B258" s="13">
        <v>20000</v>
      </c>
      <c r="C258">
        <v>179</v>
      </c>
      <c r="D258" s="13">
        <f t="shared" si="10"/>
        <v>3580000</v>
      </c>
      <c r="E258"/>
      <c r="F258" t="s">
        <v>1233</v>
      </c>
      <c r="G258"/>
      <c r="H258" s="7"/>
      <c r="I258" s="7"/>
      <c r="J258" s="7"/>
    </row>
    <row r="259" spans="1:10" ht="12.75">
      <c r="A259" t="s">
        <v>576</v>
      </c>
      <c r="B259" s="13">
        <v>32000</v>
      </c>
      <c r="C259">
        <v>5</v>
      </c>
      <c r="D259" s="13">
        <f t="shared" si="10"/>
        <v>160000</v>
      </c>
      <c r="E259"/>
      <c r="F259"/>
      <c r="G259" t="s">
        <v>918</v>
      </c>
      <c r="H259" s="7"/>
      <c r="I259" s="7"/>
      <c r="J259" s="7"/>
    </row>
    <row r="260" spans="1:10" ht="12.75">
      <c r="A260" t="s">
        <v>577</v>
      </c>
      <c r="B260" s="13">
        <v>40000</v>
      </c>
      <c r="C260">
        <v>169.5</v>
      </c>
      <c r="D260" s="13">
        <f t="shared" si="10"/>
        <v>6780000</v>
      </c>
      <c r="E260"/>
      <c r="F260" t="s">
        <v>1512</v>
      </c>
      <c r="G260"/>
      <c r="H260" s="7"/>
      <c r="I260" s="7"/>
      <c r="J260" s="7"/>
    </row>
    <row r="261" spans="1:10" ht="12.75">
      <c r="A261" t="s">
        <v>578</v>
      </c>
      <c r="B261" s="13">
        <v>16000</v>
      </c>
      <c r="C261">
        <v>154</v>
      </c>
      <c r="D261" s="13">
        <f t="shared" si="10"/>
        <v>2464000</v>
      </c>
      <c r="E261"/>
      <c r="F261"/>
      <c r="G261"/>
      <c r="H261" s="7"/>
      <c r="I261" s="7"/>
      <c r="J261" s="7"/>
    </row>
    <row r="262" spans="1:10" ht="12.75">
      <c r="A262" t="s">
        <v>579</v>
      </c>
      <c r="B262" s="13">
        <v>2000</v>
      </c>
      <c r="C262">
        <v>1225</v>
      </c>
      <c r="D262" s="13">
        <f t="shared" si="10"/>
        <v>2450000</v>
      </c>
      <c r="E262"/>
      <c r="F262" t="s">
        <v>1487</v>
      </c>
      <c r="G262"/>
      <c r="H262" s="15">
        <f>SUM(D242:D262)</f>
        <v>133981000</v>
      </c>
      <c r="I262" s="80">
        <f>H262/H885*100</f>
        <v>0.5768036928614905</v>
      </c>
      <c r="J262" s="7"/>
    </row>
    <row r="263" spans="1:10" ht="12.75">
      <c r="A263" s="23" t="s">
        <v>512</v>
      </c>
      <c r="B263" s="63" t="s">
        <v>1197</v>
      </c>
      <c r="C263" s="61" t="s">
        <v>1199</v>
      </c>
      <c r="D263" s="15">
        <f t="shared" si="7"/>
        <v>0</v>
      </c>
      <c r="E263" s="61" t="s">
        <v>1203</v>
      </c>
      <c r="H263" s="61"/>
      <c r="I263" s="61"/>
      <c r="J263" s="61"/>
    </row>
    <row r="264" spans="1:10" ht="12.75">
      <c r="A264" s="30" t="s">
        <v>65</v>
      </c>
      <c r="B264" s="41">
        <v>35000</v>
      </c>
      <c r="C264" s="62">
        <v>1556</v>
      </c>
      <c r="D264" s="15">
        <f t="shared" si="7"/>
        <v>54460000</v>
      </c>
      <c r="E264" s="62" t="s">
        <v>1212</v>
      </c>
      <c r="H264" s="61"/>
      <c r="I264" s="61"/>
      <c r="J264" s="61"/>
    </row>
    <row r="265" spans="1:10" ht="12.75">
      <c r="A265" s="11" t="s">
        <v>66</v>
      </c>
      <c r="B265" s="15">
        <v>21400</v>
      </c>
      <c r="C265" s="15">
        <v>1190</v>
      </c>
      <c r="D265" s="15">
        <f t="shared" si="7"/>
        <v>25466000</v>
      </c>
      <c r="E265" s="19" t="s">
        <v>1212</v>
      </c>
      <c r="H265" s="7"/>
      <c r="I265" s="7"/>
      <c r="J265" s="7"/>
    </row>
    <row r="266" spans="1:10" ht="12.75">
      <c r="A266" s="11" t="s">
        <v>67</v>
      </c>
      <c r="B266" s="15">
        <v>6000</v>
      </c>
      <c r="C266" s="15">
        <v>595</v>
      </c>
      <c r="D266" s="15">
        <f t="shared" si="7"/>
        <v>3570000</v>
      </c>
      <c r="E266" s="19" t="s">
        <v>1212</v>
      </c>
      <c r="F266" s="62" t="s">
        <v>1487</v>
      </c>
      <c r="H266" s="7"/>
      <c r="I266" s="7"/>
      <c r="J266" s="7"/>
    </row>
    <row r="267" spans="1:10" ht="12.75">
      <c r="A267" s="11" t="s">
        <v>68</v>
      </c>
      <c r="B267" s="15">
        <v>20000</v>
      </c>
      <c r="C267" s="15">
        <v>595</v>
      </c>
      <c r="D267" s="15">
        <f t="shared" si="7"/>
        <v>11900000</v>
      </c>
      <c r="E267" s="19" t="s">
        <v>1212</v>
      </c>
      <c r="H267" s="7"/>
      <c r="I267" s="7"/>
      <c r="J267" s="7"/>
    </row>
    <row r="268" spans="1:10" ht="12.75">
      <c r="A268" s="11" t="s">
        <v>69</v>
      </c>
      <c r="B268" s="15">
        <v>50000</v>
      </c>
      <c r="C268" s="15">
        <v>720</v>
      </c>
      <c r="D268" s="15">
        <f t="shared" si="7"/>
        <v>36000000</v>
      </c>
      <c r="E268" s="19" t="s">
        <v>1208</v>
      </c>
      <c r="H268" s="7"/>
      <c r="I268" s="7"/>
      <c r="J268" s="7"/>
    </row>
    <row r="269" spans="1:10" ht="12.75">
      <c r="A269" s="11" t="s">
        <v>70</v>
      </c>
      <c r="B269" s="15">
        <v>15000</v>
      </c>
      <c r="C269" s="15">
        <v>700</v>
      </c>
      <c r="D269" s="15">
        <f t="shared" si="7"/>
        <v>10500000</v>
      </c>
      <c r="E269" s="19" t="s">
        <v>1212</v>
      </c>
      <c r="H269" s="7"/>
      <c r="I269" s="7"/>
      <c r="J269" s="7"/>
    </row>
    <row r="270" spans="1:10" ht="12.75">
      <c r="A270" s="11" t="s">
        <v>71</v>
      </c>
      <c r="B270" s="15">
        <v>56000</v>
      </c>
      <c r="C270" s="15"/>
      <c r="D270" s="15">
        <f t="shared" si="7"/>
        <v>56000</v>
      </c>
      <c r="E270" s="19" t="s">
        <v>1212</v>
      </c>
      <c r="H270" s="7"/>
      <c r="I270" s="7"/>
      <c r="J270" s="7"/>
    </row>
    <row r="271" spans="1:10" ht="12.75">
      <c r="A271" s="7" t="s">
        <v>72</v>
      </c>
      <c r="B271" s="15">
        <v>14000</v>
      </c>
      <c r="C271" s="15">
        <v>144</v>
      </c>
      <c r="D271" s="15">
        <f t="shared" si="7"/>
        <v>2016000</v>
      </c>
      <c r="E271" s="19" t="s">
        <v>1216</v>
      </c>
      <c r="H271" s="7"/>
      <c r="I271" s="7"/>
      <c r="J271" s="7"/>
    </row>
    <row r="272" spans="1:10" ht="12.75">
      <c r="A272" s="11" t="s">
        <v>73</v>
      </c>
      <c r="B272" s="15">
        <v>250000</v>
      </c>
      <c r="C272" s="15">
        <v>270</v>
      </c>
      <c r="D272" s="15">
        <f t="shared" si="7"/>
        <v>67500000</v>
      </c>
      <c r="E272" s="19" t="s">
        <v>1212</v>
      </c>
      <c r="H272" s="7"/>
      <c r="I272" s="7"/>
      <c r="J272" s="7"/>
    </row>
    <row r="273" spans="1:10" ht="12.75">
      <c r="A273" s="11" t="s">
        <v>74</v>
      </c>
      <c r="B273" s="15">
        <v>8000</v>
      </c>
      <c r="C273" s="15">
        <v>413</v>
      </c>
      <c r="D273" s="15">
        <f t="shared" si="7"/>
        <v>3304000</v>
      </c>
      <c r="E273" s="19" t="s">
        <v>1216</v>
      </c>
      <c r="H273" s="7"/>
      <c r="I273" s="7"/>
      <c r="J273" s="7"/>
    </row>
    <row r="274" spans="1:10" ht="12.75">
      <c r="A274" s="11" t="s">
        <v>75</v>
      </c>
      <c r="B274" s="15">
        <v>336000</v>
      </c>
      <c r="C274" s="15">
        <v>5</v>
      </c>
      <c r="D274" s="15">
        <f t="shared" si="7"/>
        <v>1680000</v>
      </c>
      <c r="E274" s="19" t="s">
        <v>1216</v>
      </c>
      <c r="F274" s="62" t="s">
        <v>1487</v>
      </c>
      <c r="H274" s="7"/>
      <c r="I274" s="7"/>
      <c r="J274" s="7"/>
    </row>
    <row r="275" spans="1:10" ht="12.75">
      <c r="A275" s="7" t="s">
        <v>76</v>
      </c>
      <c r="B275" s="15">
        <v>6000</v>
      </c>
      <c r="C275" s="15">
        <v>15</v>
      </c>
      <c r="D275" s="15">
        <f t="shared" si="7"/>
        <v>90000</v>
      </c>
      <c r="E275" s="19" t="s">
        <v>1216</v>
      </c>
      <c r="F275" s="62" t="s">
        <v>1487</v>
      </c>
      <c r="H275" s="7"/>
      <c r="I275" s="7"/>
      <c r="J275" s="7"/>
    </row>
    <row r="276" spans="1:10" ht="12.75">
      <c r="A276" s="11" t="s">
        <v>77</v>
      </c>
      <c r="B276" s="15">
        <v>49000</v>
      </c>
      <c r="C276" s="15">
        <v>549</v>
      </c>
      <c r="D276" s="15">
        <f t="shared" si="7"/>
        <v>26901000</v>
      </c>
      <c r="E276" s="19" t="s">
        <v>1212</v>
      </c>
      <c r="H276" s="7"/>
      <c r="I276" s="7"/>
      <c r="J276" s="7"/>
    </row>
    <row r="277" spans="1:10" ht="12.75">
      <c r="A277" s="11" t="s">
        <v>78</v>
      </c>
      <c r="B277" s="15">
        <v>36000</v>
      </c>
      <c r="C277" s="15">
        <v>15.75</v>
      </c>
      <c r="D277" s="15">
        <f t="shared" si="7"/>
        <v>567000</v>
      </c>
      <c r="E277" s="19" t="s">
        <v>1216</v>
      </c>
      <c r="H277" s="7"/>
      <c r="I277" s="7"/>
      <c r="J277" s="7"/>
    </row>
    <row r="278" spans="1:10" ht="12.75">
      <c r="A278" s="11" t="s">
        <v>79</v>
      </c>
      <c r="B278" s="15">
        <v>4000</v>
      </c>
      <c r="C278" s="15">
        <v>1655</v>
      </c>
      <c r="D278" s="15">
        <f t="shared" si="7"/>
        <v>6620000</v>
      </c>
      <c r="E278" s="19" t="s">
        <v>1212</v>
      </c>
      <c r="H278" s="7"/>
      <c r="I278" s="7"/>
      <c r="J278" s="7"/>
    </row>
    <row r="279" spans="1:10" ht="12.75">
      <c r="A279" s="11" t="s">
        <v>80</v>
      </c>
      <c r="B279" s="15">
        <v>120000</v>
      </c>
      <c r="C279" s="15">
        <v>272</v>
      </c>
      <c r="D279" s="15">
        <f t="shared" si="7"/>
        <v>32640000</v>
      </c>
      <c r="E279" s="19" t="s">
        <v>1212</v>
      </c>
      <c r="H279" s="7"/>
      <c r="I279" s="7"/>
      <c r="J279" s="7"/>
    </row>
    <row r="280" spans="1:10" ht="12.75">
      <c r="A280" s="7" t="s">
        <v>81</v>
      </c>
      <c r="B280" s="15">
        <v>1000</v>
      </c>
      <c r="C280" s="15">
        <v>500</v>
      </c>
      <c r="D280" s="15">
        <f t="shared" si="7"/>
        <v>500000</v>
      </c>
      <c r="E280" s="19" t="s">
        <v>1216</v>
      </c>
      <c r="F280" s="62" t="s">
        <v>1487</v>
      </c>
      <c r="H280" s="7"/>
      <c r="I280" s="7"/>
      <c r="J280" s="7"/>
    </row>
    <row r="281" spans="1:10" ht="12.75">
      <c r="A281" s="11" t="s">
        <v>82</v>
      </c>
      <c r="B281" s="15">
        <v>20000</v>
      </c>
      <c r="C281" s="15">
        <v>608</v>
      </c>
      <c r="D281" s="15">
        <f t="shared" si="7"/>
        <v>12160000</v>
      </c>
      <c r="E281" s="19" t="s">
        <v>1212</v>
      </c>
      <c r="H281" s="7"/>
      <c r="I281" s="7"/>
      <c r="J281" s="7"/>
    </row>
    <row r="282" spans="1:10" ht="12.75">
      <c r="A282" s="11" t="s">
        <v>83</v>
      </c>
      <c r="B282" s="15">
        <v>20000</v>
      </c>
      <c r="C282" s="15">
        <v>591</v>
      </c>
      <c r="D282" s="15">
        <f t="shared" si="7"/>
        <v>11820000</v>
      </c>
      <c r="E282" s="19" t="s">
        <v>1212</v>
      </c>
      <c r="H282" s="11"/>
      <c r="I282" s="7"/>
      <c r="J282" s="7"/>
    </row>
    <row r="283" spans="1:10" ht="12.75">
      <c r="A283" s="7" t="s">
        <v>84</v>
      </c>
      <c r="B283" s="15">
        <v>12000</v>
      </c>
      <c r="C283" s="15">
        <v>55.25</v>
      </c>
      <c r="D283" s="15">
        <f t="shared" si="7"/>
        <v>663000</v>
      </c>
      <c r="E283" s="19" t="s">
        <v>1216</v>
      </c>
      <c r="G283" s="19" t="s">
        <v>1217</v>
      </c>
      <c r="H283" s="11"/>
      <c r="I283" s="7"/>
      <c r="J283" s="7"/>
    </row>
    <row r="284" spans="1:10" ht="12.75">
      <c r="A284" s="11" t="s">
        <v>85</v>
      </c>
      <c r="B284" s="15">
        <v>20000</v>
      </c>
      <c r="C284" s="15">
        <v>730</v>
      </c>
      <c r="D284" s="15">
        <f t="shared" si="7"/>
        <v>14600000</v>
      </c>
      <c r="E284" s="19" t="s">
        <v>1212</v>
      </c>
      <c r="F284" s="62" t="s">
        <v>1512</v>
      </c>
      <c r="H284" s="7"/>
      <c r="I284" s="7"/>
      <c r="J284" s="7"/>
    </row>
    <row r="285" spans="1:10" ht="12.75">
      <c r="A285" s="11" t="s">
        <v>86</v>
      </c>
      <c r="B285" s="15">
        <v>50000</v>
      </c>
      <c r="C285" s="15">
        <v>590</v>
      </c>
      <c r="D285" s="15">
        <f t="shared" si="7"/>
        <v>29500000</v>
      </c>
      <c r="E285" s="19" t="s">
        <v>1212</v>
      </c>
      <c r="H285" s="7"/>
      <c r="I285" s="7"/>
      <c r="J285" s="7"/>
    </row>
    <row r="286" spans="1:10" ht="12.75">
      <c r="A286" t="s">
        <v>563</v>
      </c>
      <c r="B286" s="13">
        <v>4400</v>
      </c>
      <c r="C286"/>
      <c r="D286" s="13">
        <f>PRODUCT(B286,C286)</f>
        <v>4400</v>
      </c>
      <c r="E286"/>
      <c r="F286"/>
      <c r="G286"/>
      <c r="H286" s="7"/>
      <c r="I286" s="7"/>
      <c r="J286" s="7"/>
    </row>
    <row r="287" spans="1:10" ht="12.75">
      <c r="A287" t="s">
        <v>564</v>
      </c>
      <c r="B287" s="13">
        <v>10250</v>
      </c>
      <c r="C287">
        <v>522</v>
      </c>
      <c r="D287" s="13">
        <f>PRODUCT(B287,C287)</f>
        <v>5350500</v>
      </c>
      <c r="E287"/>
      <c r="F287"/>
      <c r="G287"/>
      <c r="H287" s="7"/>
      <c r="I287" s="7"/>
      <c r="J287" s="7"/>
    </row>
    <row r="288" spans="1:10" ht="12.75">
      <c r="A288" t="s">
        <v>565</v>
      </c>
      <c r="B288" s="13">
        <v>48000</v>
      </c>
      <c r="C288"/>
      <c r="D288" s="13">
        <f>PRODUCT(B288,C288)</f>
        <v>48000</v>
      </c>
      <c r="E288"/>
      <c r="F288"/>
      <c r="G288"/>
      <c r="H288" s="15">
        <f>SUM(D264:D288)</f>
        <v>357915900</v>
      </c>
      <c r="I288" s="80">
        <f>H288/H885*100</f>
        <v>1.540869323664131</v>
      </c>
      <c r="J288" s="7"/>
    </row>
    <row r="289" spans="1:10" ht="12.75">
      <c r="A289" s="23" t="s">
        <v>519</v>
      </c>
      <c r="B289" s="63" t="s">
        <v>1197</v>
      </c>
      <c r="C289" s="61" t="s">
        <v>1199</v>
      </c>
      <c r="D289" s="15">
        <f t="shared" si="7"/>
        <v>0</v>
      </c>
      <c r="E289" s="61" t="s">
        <v>1203</v>
      </c>
      <c r="H289" s="61"/>
      <c r="I289" s="61"/>
      <c r="J289" s="61"/>
    </row>
    <row r="290" spans="1:10" ht="12.75">
      <c r="A290" s="7" t="s">
        <v>88</v>
      </c>
      <c r="B290" s="15">
        <v>50000</v>
      </c>
      <c r="C290" s="15">
        <v>907</v>
      </c>
      <c r="D290" s="15">
        <f t="shared" si="7"/>
        <v>45350000</v>
      </c>
      <c r="E290" s="19" t="s">
        <v>1208</v>
      </c>
      <c r="H290" s="7"/>
      <c r="I290" s="7"/>
      <c r="J290" s="7"/>
    </row>
    <row r="291" spans="1:10" ht="12.75">
      <c r="A291" s="7" t="s">
        <v>89</v>
      </c>
      <c r="B291" s="15">
        <v>53702</v>
      </c>
      <c r="C291" s="15">
        <v>125</v>
      </c>
      <c r="D291" s="15">
        <f t="shared" si="7"/>
        <v>6712750</v>
      </c>
      <c r="E291" s="19" t="s">
        <v>1212</v>
      </c>
      <c r="H291" s="7"/>
      <c r="I291" s="7"/>
      <c r="J291" s="7"/>
    </row>
    <row r="292" spans="1:10" ht="12.75">
      <c r="A292" s="7" t="s">
        <v>90</v>
      </c>
      <c r="B292" s="15">
        <v>30000</v>
      </c>
      <c r="C292" s="15">
        <v>506.5</v>
      </c>
      <c r="D292" s="15">
        <f t="shared" si="7"/>
        <v>15195000</v>
      </c>
      <c r="E292" s="19" t="s">
        <v>1212</v>
      </c>
      <c r="H292" s="7"/>
      <c r="I292" s="7"/>
      <c r="J292" s="7"/>
    </row>
    <row r="293" spans="1:10" ht="12.75">
      <c r="A293" s="7" t="s">
        <v>91</v>
      </c>
      <c r="B293" s="15">
        <v>250000</v>
      </c>
      <c r="C293" s="15">
        <v>146</v>
      </c>
      <c r="D293" s="15">
        <f t="shared" si="7"/>
        <v>36500000</v>
      </c>
      <c r="E293" s="19" t="s">
        <v>1208</v>
      </c>
      <c r="H293" s="7"/>
      <c r="I293" s="7"/>
      <c r="J293" s="7"/>
    </row>
    <row r="294" spans="1:10" ht="12.75">
      <c r="A294" s="7" t="s">
        <v>92</v>
      </c>
      <c r="B294" s="15">
        <v>40000</v>
      </c>
      <c r="C294" s="15">
        <v>257</v>
      </c>
      <c r="D294" s="15">
        <f t="shared" si="7"/>
        <v>10280000</v>
      </c>
      <c r="E294" s="19" t="s">
        <v>1212</v>
      </c>
      <c r="H294" s="7"/>
      <c r="I294" s="7"/>
      <c r="J294" s="7"/>
    </row>
    <row r="295" spans="1:10" ht="12.75">
      <c r="A295" s="7" t="s">
        <v>93</v>
      </c>
      <c r="B295" s="15">
        <v>50000</v>
      </c>
      <c r="C295" s="15">
        <v>1250</v>
      </c>
      <c r="D295" s="15">
        <f t="shared" si="7"/>
        <v>62500000</v>
      </c>
      <c r="E295" s="19" t="s">
        <v>1212</v>
      </c>
      <c r="H295" s="7"/>
      <c r="I295" s="7"/>
      <c r="J295" s="7"/>
    </row>
    <row r="296" spans="1:10" ht="12.75">
      <c r="A296" s="7" t="s">
        <v>94</v>
      </c>
      <c r="B296" s="15">
        <v>88000</v>
      </c>
      <c r="C296" s="15">
        <v>371</v>
      </c>
      <c r="D296" s="15">
        <f t="shared" si="7"/>
        <v>32648000</v>
      </c>
      <c r="E296" s="19" t="s">
        <v>1212</v>
      </c>
      <c r="H296" s="7"/>
      <c r="I296" s="7"/>
      <c r="J296" s="7"/>
    </row>
    <row r="297" spans="1:10" ht="12.75">
      <c r="A297" s="7" t="s">
        <v>95</v>
      </c>
      <c r="B297" s="15">
        <v>1500</v>
      </c>
      <c r="C297" s="15">
        <v>700</v>
      </c>
      <c r="D297" s="15">
        <f t="shared" si="7"/>
        <v>1050000</v>
      </c>
      <c r="E297" s="19" t="s">
        <v>1216</v>
      </c>
      <c r="H297" s="7"/>
      <c r="I297" s="7"/>
      <c r="J297" s="7"/>
    </row>
    <row r="298" spans="1:10" ht="12.75">
      <c r="A298" s="7" t="s">
        <v>96</v>
      </c>
      <c r="B298" s="15">
        <v>400000</v>
      </c>
      <c r="C298" s="15">
        <v>610</v>
      </c>
      <c r="D298" s="15">
        <f t="shared" si="7"/>
        <v>244000000</v>
      </c>
      <c r="E298" s="19" t="s">
        <v>1208</v>
      </c>
      <c r="H298" s="7"/>
      <c r="I298" s="7"/>
      <c r="J298" s="7"/>
    </row>
    <row r="299" spans="1:10" ht="12.75">
      <c r="A299" s="7" t="s">
        <v>97</v>
      </c>
      <c r="B299" s="15">
        <v>24000</v>
      </c>
      <c r="C299" s="15">
        <v>440</v>
      </c>
      <c r="D299" s="15">
        <f t="shared" si="7"/>
        <v>10560000</v>
      </c>
      <c r="E299" s="19" t="s">
        <v>1212</v>
      </c>
      <c r="H299" s="7"/>
      <c r="I299" s="7"/>
      <c r="J299" s="7"/>
    </row>
    <row r="300" spans="1:10" ht="12.75">
      <c r="A300" s="11" t="s">
        <v>99</v>
      </c>
      <c r="B300" s="15">
        <v>88000</v>
      </c>
      <c r="C300" s="15">
        <v>129</v>
      </c>
      <c r="D300" s="15">
        <f t="shared" si="7"/>
        <v>11352000</v>
      </c>
      <c r="E300" s="19" t="s">
        <v>1212</v>
      </c>
      <c r="H300" s="7"/>
      <c r="I300" s="7"/>
      <c r="J300" s="7"/>
    </row>
    <row r="301" spans="1:10" ht="12.75">
      <c r="A301" s="11" t="s">
        <v>101</v>
      </c>
      <c r="B301" s="15">
        <v>20000</v>
      </c>
      <c r="C301" s="15">
        <v>705</v>
      </c>
      <c r="D301" s="15">
        <f t="shared" si="7"/>
        <v>14100000</v>
      </c>
      <c r="E301" s="19" t="s">
        <v>1212</v>
      </c>
      <c r="H301" s="7"/>
      <c r="I301" s="7"/>
      <c r="J301" s="7"/>
    </row>
    <row r="302" spans="1:10" ht="12.75">
      <c r="A302" s="11" t="s">
        <v>102</v>
      </c>
      <c r="B302" s="15">
        <v>14000</v>
      </c>
      <c r="C302" s="15">
        <v>250</v>
      </c>
      <c r="D302" s="15">
        <f t="shared" si="7"/>
        <v>3500000</v>
      </c>
      <c r="E302" s="19" t="s">
        <v>1212</v>
      </c>
      <c r="F302" s="62" t="s">
        <v>1489</v>
      </c>
      <c r="H302" s="7"/>
      <c r="I302" s="7"/>
      <c r="J302" s="7"/>
    </row>
    <row r="303" spans="1:10" ht="12.75">
      <c r="A303" s="11" t="s">
        <v>103</v>
      </c>
      <c r="B303" s="15">
        <v>16000</v>
      </c>
      <c r="C303" s="15" t="s">
        <v>1211</v>
      </c>
      <c r="D303" s="15">
        <f aca="true" t="shared" si="11" ref="D303:D380">PRODUCT(C303,B303)</f>
        <v>16000</v>
      </c>
      <c r="E303" s="19" t="s">
        <v>1216</v>
      </c>
      <c r="H303" s="7"/>
      <c r="I303" s="7"/>
      <c r="J303" s="7"/>
    </row>
    <row r="304" spans="1:10" ht="12.75">
      <c r="A304" s="11" t="s">
        <v>104</v>
      </c>
      <c r="B304" s="15">
        <v>14000</v>
      </c>
      <c r="C304" s="15">
        <v>670</v>
      </c>
      <c r="D304" s="15">
        <f t="shared" si="11"/>
        <v>9380000</v>
      </c>
      <c r="E304" s="19" t="s">
        <v>1212</v>
      </c>
      <c r="F304" s="62" t="s">
        <v>1512</v>
      </c>
      <c r="H304" s="7"/>
      <c r="I304" s="7"/>
      <c r="J304" s="7"/>
    </row>
    <row r="305" spans="1:10" ht="12.75">
      <c r="A305" s="11" t="s">
        <v>105</v>
      </c>
      <c r="B305" s="15">
        <v>5000</v>
      </c>
      <c r="C305" s="15">
        <v>500</v>
      </c>
      <c r="D305" s="15">
        <f t="shared" si="11"/>
        <v>2500000</v>
      </c>
      <c r="E305" s="19" t="s">
        <v>1216</v>
      </c>
      <c r="H305" s="7"/>
      <c r="I305" s="7"/>
      <c r="J305" s="7"/>
    </row>
    <row r="306" spans="1:10" ht="12.75">
      <c r="A306" s="11" t="s">
        <v>106</v>
      </c>
      <c r="B306" s="15">
        <v>100000</v>
      </c>
      <c r="C306" s="15">
        <v>422</v>
      </c>
      <c r="D306" s="15">
        <f t="shared" si="11"/>
        <v>42200000</v>
      </c>
      <c r="E306" s="19" t="s">
        <v>1208</v>
      </c>
      <c r="H306" s="7"/>
      <c r="I306" s="7"/>
      <c r="J306" s="7"/>
    </row>
    <row r="307" spans="1:10" ht="12.75">
      <c r="A307" s="11" t="s">
        <v>107</v>
      </c>
      <c r="B307" s="15">
        <v>10000</v>
      </c>
      <c r="C307" s="15">
        <v>1028</v>
      </c>
      <c r="D307" s="15">
        <f t="shared" si="11"/>
        <v>10280000</v>
      </c>
      <c r="E307" s="19" t="s">
        <v>1212</v>
      </c>
      <c r="F307" s="62" t="s">
        <v>1233</v>
      </c>
      <c r="H307" s="7"/>
      <c r="I307" s="7"/>
      <c r="J307" s="7"/>
    </row>
    <row r="308" spans="1:10" ht="12.75">
      <c r="A308" s="7" t="s">
        <v>108</v>
      </c>
      <c r="B308" s="15">
        <v>76000</v>
      </c>
      <c r="C308" s="15">
        <v>400</v>
      </c>
      <c r="D308" s="15">
        <f t="shared" si="11"/>
        <v>30400000</v>
      </c>
      <c r="E308" s="19" t="s">
        <v>1212</v>
      </c>
      <c r="H308" s="7"/>
      <c r="I308" s="7"/>
      <c r="J308" s="7"/>
    </row>
    <row r="309" spans="1:10" ht="12.75">
      <c r="A309" s="7" t="s">
        <v>109</v>
      </c>
      <c r="B309" s="15">
        <v>40000</v>
      </c>
      <c r="C309" s="15">
        <v>350.5</v>
      </c>
      <c r="D309" s="15">
        <f t="shared" si="11"/>
        <v>14020000</v>
      </c>
      <c r="E309" s="19" t="s">
        <v>1212</v>
      </c>
      <c r="H309" s="7"/>
      <c r="I309" s="7"/>
      <c r="J309" s="7"/>
    </row>
    <row r="310" spans="1:10" ht="12.75">
      <c r="A310" s="7" t="s">
        <v>110</v>
      </c>
      <c r="B310" s="15">
        <v>28000</v>
      </c>
      <c r="C310" s="15">
        <v>512</v>
      </c>
      <c r="D310" s="15">
        <f t="shared" si="11"/>
        <v>14336000</v>
      </c>
      <c r="E310" s="19" t="s">
        <v>1212</v>
      </c>
      <c r="H310" s="7"/>
      <c r="I310" s="7"/>
      <c r="J310" s="7"/>
    </row>
    <row r="311" spans="1:10" ht="12.75">
      <c r="A311" s="7" t="s">
        <v>111</v>
      </c>
      <c r="B311" s="15">
        <v>50000</v>
      </c>
      <c r="C311" s="15">
        <v>93</v>
      </c>
      <c r="D311" s="15">
        <f t="shared" si="11"/>
        <v>4650000</v>
      </c>
      <c r="E311" s="19" t="s">
        <v>1212</v>
      </c>
      <c r="H311" s="7"/>
      <c r="I311" s="7"/>
      <c r="J311" s="7"/>
    </row>
    <row r="312" spans="1:10" ht="12.75">
      <c r="A312" s="7" t="s">
        <v>112</v>
      </c>
      <c r="B312" s="15">
        <v>80000</v>
      </c>
      <c r="C312" s="15">
        <v>153.75</v>
      </c>
      <c r="D312" s="15">
        <f t="shared" si="11"/>
        <v>12300000</v>
      </c>
      <c r="E312" s="19" t="s">
        <v>1212</v>
      </c>
      <c r="H312" s="7"/>
      <c r="I312" s="7"/>
      <c r="J312" s="7"/>
    </row>
    <row r="313" spans="1:10" ht="12.75">
      <c r="A313" s="35" t="s">
        <v>113</v>
      </c>
      <c r="B313" s="15">
        <v>60000</v>
      </c>
      <c r="C313" s="15">
        <v>620</v>
      </c>
      <c r="D313" s="15">
        <f t="shared" si="11"/>
        <v>37200000</v>
      </c>
      <c r="E313" s="19" t="s">
        <v>1208</v>
      </c>
      <c r="H313" s="7"/>
      <c r="I313" s="7"/>
      <c r="J313" s="7"/>
    </row>
    <row r="314" spans="1:10" ht="12.75">
      <c r="A314" s="35" t="s">
        <v>114</v>
      </c>
      <c r="B314" s="15">
        <v>6000</v>
      </c>
      <c r="C314" s="15">
        <v>850</v>
      </c>
      <c r="D314" s="15">
        <f t="shared" si="11"/>
        <v>5100000</v>
      </c>
      <c r="E314" s="19" t="s">
        <v>1212</v>
      </c>
      <c r="F314" s="62" t="s">
        <v>1489</v>
      </c>
      <c r="H314" s="7"/>
      <c r="I314" s="7"/>
      <c r="J314" s="7"/>
    </row>
    <row r="315" spans="1:10" ht="12.75">
      <c r="A315" s="35" t="s">
        <v>115</v>
      </c>
      <c r="B315" s="15">
        <v>28000</v>
      </c>
      <c r="C315" s="15">
        <v>785</v>
      </c>
      <c r="D315" s="15">
        <f t="shared" si="11"/>
        <v>21980000</v>
      </c>
      <c r="E315" s="19" t="s">
        <v>1212</v>
      </c>
      <c r="H315" s="7"/>
      <c r="I315" s="7"/>
      <c r="J315" s="7"/>
    </row>
    <row r="316" spans="1:10" ht="12.75">
      <c r="A316" s="35" t="s">
        <v>116</v>
      </c>
      <c r="B316" s="15">
        <v>30000</v>
      </c>
      <c r="C316" s="15">
        <v>88</v>
      </c>
      <c r="D316" s="15">
        <f t="shared" si="11"/>
        <v>2640000</v>
      </c>
      <c r="E316" s="19" t="s">
        <v>1216</v>
      </c>
      <c r="H316" s="7"/>
      <c r="I316" s="7"/>
      <c r="J316" s="7"/>
    </row>
    <row r="317" spans="1:10" ht="12.75">
      <c r="A317" s="35" t="s">
        <v>117</v>
      </c>
      <c r="B317" s="15">
        <v>8000</v>
      </c>
      <c r="C317" s="15">
        <v>581</v>
      </c>
      <c r="D317" s="15">
        <f t="shared" si="11"/>
        <v>4648000</v>
      </c>
      <c r="E317" s="19" t="s">
        <v>1216</v>
      </c>
      <c r="H317" s="7"/>
      <c r="I317" s="7"/>
      <c r="J317" s="7"/>
    </row>
    <row r="318" spans="1:10" ht="12.75">
      <c r="A318" s="7" t="s">
        <v>118</v>
      </c>
      <c r="B318" s="15">
        <v>12000</v>
      </c>
      <c r="C318" s="15">
        <v>1680</v>
      </c>
      <c r="D318" s="15">
        <f t="shared" si="11"/>
        <v>20160000</v>
      </c>
      <c r="E318" s="19" t="s">
        <v>1212</v>
      </c>
      <c r="H318" s="7"/>
      <c r="I318" s="7"/>
      <c r="J318" s="7"/>
    </row>
    <row r="319" spans="1:10" ht="12.75">
      <c r="A319" s="7" t="s">
        <v>119</v>
      </c>
      <c r="B319" s="15">
        <v>18000</v>
      </c>
      <c r="C319" s="15">
        <v>295</v>
      </c>
      <c r="D319" s="15">
        <f t="shared" si="11"/>
        <v>5310000</v>
      </c>
      <c r="E319" s="19" t="s">
        <v>1216</v>
      </c>
      <c r="H319" s="7"/>
      <c r="I319" s="7"/>
      <c r="J319" s="7"/>
    </row>
    <row r="320" spans="1:10" ht="12.75">
      <c r="A320" s="11" t="s">
        <v>120</v>
      </c>
      <c r="B320" s="15">
        <v>40000</v>
      </c>
      <c r="C320" s="15">
        <v>585</v>
      </c>
      <c r="D320" s="15">
        <f t="shared" si="11"/>
        <v>23400000</v>
      </c>
      <c r="E320" s="19" t="s">
        <v>1212</v>
      </c>
      <c r="H320" s="7"/>
      <c r="I320" s="7"/>
      <c r="J320" s="7"/>
    </row>
    <row r="321" spans="1:10" ht="12.75">
      <c r="A321" s="7" t="s">
        <v>121</v>
      </c>
      <c r="B321" s="15">
        <v>20000</v>
      </c>
      <c r="C321" s="15">
        <v>1110</v>
      </c>
      <c r="D321" s="15">
        <f t="shared" si="11"/>
        <v>22200000</v>
      </c>
      <c r="E321" s="19" t="s">
        <v>1212</v>
      </c>
      <c r="H321" s="7"/>
      <c r="I321" s="7"/>
      <c r="J321" s="7"/>
    </row>
    <row r="322" spans="1:10" ht="12.75">
      <c r="A322" s="7" t="s">
        <v>122</v>
      </c>
      <c r="B322" s="15">
        <v>100000</v>
      </c>
      <c r="C322" s="15">
        <v>750</v>
      </c>
      <c r="D322" s="15">
        <f t="shared" si="11"/>
        <v>75000000</v>
      </c>
      <c r="E322" s="19" t="s">
        <v>1208</v>
      </c>
      <c r="H322" s="7"/>
      <c r="I322" s="7"/>
      <c r="J322" s="7"/>
    </row>
    <row r="323" spans="1:10" ht="12.75">
      <c r="A323" s="7" t="s">
        <v>123</v>
      </c>
      <c r="B323" s="15">
        <v>10000</v>
      </c>
      <c r="C323" s="15">
        <v>1645</v>
      </c>
      <c r="D323" s="15">
        <f t="shared" si="11"/>
        <v>16450000</v>
      </c>
      <c r="E323" s="19" t="s">
        <v>1212</v>
      </c>
      <c r="F323" s="62" t="s">
        <v>1233</v>
      </c>
      <c r="H323" s="7"/>
      <c r="I323" s="7"/>
      <c r="J323" s="7"/>
    </row>
    <row r="324" spans="1:10" ht="12.75">
      <c r="A324" s="7" t="s">
        <v>124</v>
      </c>
      <c r="B324" s="15">
        <v>20000</v>
      </c>
      <c r="C324" s="15">
        <v>669</v>
      </c>
      <c r="D324" s="15">
        <f t="shared" si="11"/>
        <v>13380000</v>
      </c>
      <c r="E324" s="19" t="s">
        <v>1212</v>
      </c>
      <c r="H324" s="7"/>
      <c r="I324" s="7"/>
      <c r="J324" s="7"/>
    </row>
    <row r="325" spans="1:10" ht="12.75">
      <c r="A325" s="7" t="s">
        <v>125</v>
      </c>
      <c r="B325" s="15">
        <v>4600</v>
      </c>
      <c r="C325" s="15">
        <v>458</v>
      </c>
      <c r="D325" s="15">
        <f t="shared" si="11"/>
        <v>2106800</v>
      </c>
      <c r="E325" s="19" t="s">
        <v>1216</v>
      </c>
      <c r="H325" s="7"/>
      <c r="I325" s="7"/>
      <c r="J325" s="7"/>
    </row>
    <row r="326" spans="1:10" ht="12.75">
      <c r="A326" s="7" t="s">
        <v>126</v>
      </c>
      <c r="B326" s="15">
        <v>5600</v>
      </c>
      <c r="C326" s="15">
        <v>850</v>
      </c>
      <c r="D326" s="15">
        <f t="shared" si="11"/>
        <v>4760000</v>
      </c>
      <c r="E326" s="19" t="s">
        <v>1216</v>
      </c>
      <c r="H326" s="7"/>
      <c r="I326" s="7"/>
      <c r="J326" s="7"/>
    </row>
    <row r="327" spans="1:5" ht="12.75">
      <c r="A327" s="11" t="s">
        <v>127</v>
      </c>
      <c r="B327" s="67">
        <v>40000</v>
      </c>
      <c r="C327" s="19">
        <v>251</v>
      </c>
      <c r="D327" s="15">
        <f t="shared" si="11"/>
        <v>10040000</v>
      </c>
      <c r="E327" s="19" t="s">
        <v>1212</v>
      </c>
    </row>
    <row r="328" spans="1:10" ht="12.75">
      <c r="A328" s="11" t="s">
        <v>128</v>
      </c>
      <c r="B328" s="15">
        <v>10000</v>
      </c>
      <c r="C328" s="15">
        <v>76.5</v>
      </c>
      <c r="D328" s="15">
        <f t="shared" si="11"/>
        <v>765000</v>
      </c>
      <c r="E328" s="19" t="s">
        <v>1212</v>
      </c>
      <c r="F328" s="62" t="s">
        <v>1233</v>
      </c>
      <c r="H328" s="7"/>
      <c r="I328" s="7"/>
      <c r="J328" s="7"/>
    </row>
    <row r="329" spans="1:10" ht="12.75">
      <c r="A329" s="7" t="s">
        <v>129</v>
      </c>
      <c r="B329" s="15">
        <v>36000</v>
      </c>
      <c r="C329" s="15">
        <v>580</v>
      </c>
      <c r="D329" s="15">
        <f t="shared" si="11"/>
        <v>20880000</v>
      </c>
      <c r="E329" s="19" t="s">
        <v>1212</v>
      </c>
      <c r="H329" s="7"/>
      <c r="I329" s="7"/>
      <c r="J329" s="7"/>
    </row>
    <row r="330" spans="1:10" ht="12.75">
      <c r="A330" s="7" t="s">
        <v>130</v>
      </c>
      <c r="B330" s="15">
        <v>5100</v>
      </c>
      <c r="C330" s="15">
        <v>375</v>
      </c>
      <c r="D330" s="15">
        <f t="shared" si="11"/>
        <v>1912500</v>
      </c>
      <c r="E330" s="19" t="s">
        <v>1212</v>
      </c>
      <c r="F330" s="62" t="s">
        <v>1487</v>
      </c>
      <c r="H330" s="7"/>
      <c r="I330" s="7"/>
      <c r="J330" s="7"/>
    </row>
    <row r="331" spans="1:10" ht="12.75">
      <c r="A331" s="7" t="s">
        <v>131</v>
      </c>
      <c r="B331" s="15">
        <v>6480</v>
      </c>
      <c r="C331" s="15">
        <v>245</v>
      </c>
      <c r="D331" s="15">
        <f t="shared" si="11"/>
        <v>1587600</v>
      </c>
      <c r="E331" s="19" t="s">
        <v>1216</v>
      </c>
      <c r="F331" s="62" t="s">
        <v>1512</v>
      </c>
      <c r="H331" s="7"/>
      <c r="I331" s="7"/>
      <c r="J331" s="7"/>
    </row>
    <row r="332" spans="1:10" ht="12.75">
      <c r="A332" s="7" t="s">
        <v>132</v>
      </c>
      <c r="B332" s="15">
        <v>26120</v>
      </c>
      <c r="C332" s="15">
        <v>202</v>
      </c>
      <c r="D332" s="15">
        <f t="shared" si="11"/>
        <v>5276240</v>
      </c>
      <c r="E332" s="19" t="s">
        <v>1216</v>
      </c>
      <c r="F332" s="62" t="s">
        <v>1512</v>
      </c>
      <c r="H332" s="7"/>
      <c r="I332" s="7"/>
      <c r="J332" s="7"/>
    </row>
    <row r="333" spans="1:10" ht="12.75">
      <c r="A333" s="7" t="s">
        <v>133</v>
      </c>
      <c r="B333" s="15">
        <v>39500</v>
      </c>
      <c r="C333" s="15">
        <v>250</v>
      </c>
      <c r="D333" s="15">
        <f t="shared" si="11"/>
        <v>9875000</v>
      </c>
      <c r="E333" s="19" t="s">
        <v>1212</v>
      </c>
      <c r="F333" s="62" t="s">
        <v>1512</v>
      </c>
      <c r="H333" s="7"/>
      <c r="I333" s="7"/>
      <c r="J333" s="7"/>
    </row>
    <row r="334" spans="1:10" ht="12.75">
      <c r="A334" s="7" t="s">
        <v>134</v>
      </c>
      <c r="B334" s="15">
        <v>4500</v>
      </c>
      <c r="C334" s="15">
        <v>200</v>
      </c>
      <c r="D334" s="15">
        <f t="shared" si="11"/>
        <v>900000</v>
      </c>
      <c r="E334" s="19" t="s">
        <v>1212</v>
      </c>
      <c r="H334" s="7"/>
      <c r="I334" s="7"/>
      <c r="J334" s="7"/>
    </row>
    <row r="335" spans="1:10" ht="12.75">
      <c r="A335" s="7" t="s">
        <v>135</v>
      </c>
      <c r="B335" s="15">
        <v>60000</v>
      </c>
      <c r="C335" s="15">
        <v>281</v>
      </c>
      <c r="D335" s="15">
        <f t="shared" si="11"/>
        <v>16860000</v>
      </c>
      <c r="E335" s="19" t="s">
        <v>1208</v>
      </c>
      <c r="H335" s="7"/>
      <c r="I335" s="7"/>
      <c r="J335" s="7"/>
    </row>
    <row r="336" spans="1:10" ht="12.75">
      <c r="A336" s="7" t="s">
        <v>136</v>
      </c>
      <c r="B336" s="15">
        <v>6000</v>
      </c>
      <c r="C336" s="15">
        <v>595</v>
      </c>
      <c r="D336" s="15">
        <f t="shared" si="11"/>
        <v>3570000</v>
      </c>
      <c r="E336" s="19" t="s">
        <v>1212</v>
      </c>
      <c r="H336" s="7"/>
      <c r="I336" s="7"/>
      <c r="J336" s="7"/>
    </row>
    <row r="337" spans="1:10" ht="12.75">
      <c r="A337" s="7" t="s">
        <v>548</v>
      </c>
      <c r="B337" s="65">
        <v>20000</v>
      </c>
      <c r="C337" s="7">
        <v>90</v>
      </c>
      <c r="D337" s="65">
        <f aca="true" t="shared" si="12" ref="D337:D350">PRODUCT(B337,C337)</f>
        <v>1800000</v>
      </c>
      <c r="E337" s="7"/>
      <c r="F337" s="7"/>
      <c r="H337" s="7"/>
      <c r="I337" s="7"/>
      <c r="J337" s="7"/>
    </row>
    <row r="338" spans="1:10" ht="12.75">
      <c r="A338" s="7" t="s">
        <v>549</v>
      </c>
      <c r="B338" s="65">
        <v>40000</v>
      </c>
      <c r="C338" s="7">
        <v>9</v>
      </c>
      <c r="D338" s="65">
        <f t="shared" si="12"/>
        <v>360000</v>
      </c>
      <c r="E338" s="7"/>
      <c r="F338" s="7"/>
      <c r="H338" s="7"/>
      <c r="I338" s="7"/>
      <c r="J338" s="7"/>
    </row>
    <row r="339" spans="1:10" ht="12.75">
      <c r="A339" s="7" t="s">
        <v>550</v>
      </c>
      <c r="B339" s="65">
        <v>4000</v>
      </c>
      <c r="C339" s="7">
        <v>485</v>
      </c>
      <c r="D339" s="65">
        <f t="shared" si="12"/>
        <v>1940000</v>
      </c>
      <c r="E339" s="7"/>
      <c r="F339" s="7"/>
      <c r="H339" s="7"/>
      <c r="I339" s="7"/>
      <c r="J339" s="7"/>
    </row>
    <row r="340" spans="1:10" ht="12.75">
      <c r="A340" s="7" t="s">
        <v>552</v>
      </c>
      <c r="B340" s="65">
        <v>20000</v>
      </c>
      <c r="C340" s="7">
        <v>295</v>
      </c>
      <c r="D340" s="65">
        <f t="shared" si="12"/>
        <v>5900000</v>
      </c>
      <c r="E340" s="7"/>
      <c r="F340" s="7"/>
      <c r="H340" s="7"/>
      <c r="I340" s="7"/>
      <c r="J340" s="7"/>
    </row>
    <row r="341" spans="1:10" ht="12.75">
      <c r="A341" s="7" t="s">
        <v>553</v>
      </c>
      <c r="B341" s="65">
        <v>20000</v>
      </c>
      <c r="C341" s="7"/>
      <c r="D341" s="65">
        <f t="shared" si="12"/>
        <v>20000</v>
      </c>
      <c r="E341" s="7"/>
      <c r="F341" s="7"/>
      <c r="H341" s="7"/>
      <c r="I341" s="7"/>
      <c r="J341" s="7"/>
    </row>
    <row r="342" spans="1:10" ht="12.75">
      <c r="A342" s="7" t="s">
        <v>554</v>
      </c>
      <c r="B342" s="65">
        <v>40000</v>
      </c>
      <c r="C342" s="7"/>
      <c r="D342" s="65">
        <f t="shared" si="12"/>
        <v>40000</v>
      </c>
      <c r="E342" s="7"/>
      <c r="F342" s="7"/>
      <c r="H342" s="7"/>
      <c r="I342" s="7"/>
      <c r="J342" s="7"/>
    </row>
    <row r="343" spans="1:10" ht="12.75">
      <c r="A343" s="7" t="s">
        <v>555</v>
      </c>
      <c r="B343" s="65">
        <v>6000</v>
      </c>
      <c r="C343" s="7">
        <v>510</v>
      </c>
      <c r="D343" s="65">
        <f t="shared" si="12"/>
        <v>3060000</v>
      </c>
      <c r="E343" s="7"/>
      <c r="F343" s="7"/>
      <c r="H343" s="7"/>
      <c r="I343" s="7"/>
      <c r="J343" s="7"/>
    </row>
    <row r="344" spans="1:10" ht="12.75">
      <c r="A344" s="7" t="s">
        <v>556</v>
      </c>
      <c r="B344" s="65">
        <v>12554</v>
      </c>
      <c r="C344" s="7"/>
      <c r="D344" s="65">
        <f t="shared" si="12"/>
        <v>12554</v>
      </c>
      <c r="E344" s="7"/>
      <c r="F344" s="7"/>
      <c r="H344" s="7"/>
      <c r="I344" s="7"/>
      <c r="J344" s="7"/>
    </row>
    <row r="345" spans="1:10" ht="12.75">
      <c r="A345" s="7" t="s">
        <v>557</v>
      </c>
      <c r="B345" s="65">
        <v>23500</v>
      </c>
      <c r="C345" s="7">
        <v>130</v>
      </c>
      <c r="D345" s="65">
        <f t="shared" si="12"/>
        <v>3055000</v>
      </c>
      <c r="E345" s="7"/>
      <c r="F345" s="7" t="s">
        <v>1512</v>
      </c>
      <c r="H345" s="7"/>
      <c r="I345" s="7"/>
      <c r="J345" s="7"/>
    </row>
    <row r="346" spans="1:10" ht="12.75">
      <c r="A346" s="7" t="s">
        <v>558</v>
      </c>
      <c r="B346" s="65">
        <v>2750</v>
      </c>
      <c r="C346" s="7">
        <v>138</v>
      </c>
      <c r="D346" s="65">
        <f t="shared" si="12"/>
        <v>379500</v>
      </c>
      <c r="E346" s="7"/>
      <c r="F346" s="7"/>
      <c r="H346" s="7"/>
      <c r="I346" s="7"/>
      <c r="J346" s="7"/>
    </row>
    <row r="347" spans="1:10" ht="12.75">
      <c r="A347" s="7" t="s">
        <v>559</v>
      </c>
      <c r="B347" s="65">
        <v>30000</v>
      </c>
      <c r="C347" s="7">
        <v>42</v>
      </c>
      <c r="D347" s="65">
        <f t="shared" si="12"/>
        <v>1260000</v>
      </c>
      <c r="E347" s="7"/>
      <c r="F347" s="7"/>
      <c r="H347" s="7"/>
      <c r="I347" s="7"/>
      <c r="J347" s="7"/>
    </row>
    <row r="348" spans="1:10" ht="12.75">
      <c r="A348" s="7" t="s">
        <v>560</v>
      </c>
      <c r="B348" s="65">
        <v>15000</v>
      </c>
      <c r="C348" s="7">
        <v>60</v>
      </c>
      <c r="D348" s="65">
        <f t="shared" si="12"/>
        <v>900000</v>
      </c>
      <c r="E348" s="7"/>
      <c r="F348" s="7"/>
      <c r="H348" s="7"/>
      <c r="I348" s="7"/>
      <c r="J348" s="7"/>
    </row>
    <row r="349" spans="1:10" ht="12.75">
      <c r="A349" s="7" t="s">
        <v>561</v>
      </c>
      <c r="B349" s="65">
        <v>25000</v>
      </c>
      <c r="C349" s="7">
        <v>149</v>
      </c>
      <c r="D349" s="65">
        <f t="shared" si="12"/>
        <v>3725000</v>
      </c>
      <c r="E349" s="7"/>
      <c r="F349" s="7"/>
      <c r="H349" s="7"/>
      <c r="I349" s="7"/>
      <c r="J349" s="7"/>
    </row>
    <row r="350" spans="1:10" ht="12.75">
      <c r="A350" s="7" t="s">
        <v>562</v>
      </c>
      <c r="B350" s="65">
        <v>12000</v>
      </c>
      <c r="C350" s="7" t="s">
        <v>1211</v>
      </c>
      <c r="D350" s="65">
        <f t="shared" si="12"/>
        <v>12000</v>
      </c>
      <c r="E350" s="7"/>
      <c r="F350" s="7"/>
      <c r="H350" s="15">
        <f>SUM(D290:D350)</f>
        <v>982294944</v>
      </c>
      <c r="I350" s="80">
        <f>H350/H885*100</f>
        <v>4.228893284707317</v>
      </c>
      <c r="J350" s="7"/>
    </row>
    <row r="351" spans="1:10" ht="12.75">
      <c r="A351" s="23" t="s">
        <v>137</v>
      </c>
      <c r="B351" s="63" t="s">
        <v>1197</v>
      </c>
      <c r="C351" s="61" t="s">
        <v>1199</v>
      </c>
      <c r="D351" s="15">
        <f t="shared" si="11"/>
        <v>0</v>
      </c>
      <c r="E351" s="61" t="s">
        <v>1203</v>
      </c>
      <c r="H351" s="61"/>
      <c r="I351" s="61"/>
      <c r="J351" s="61"/>
    </row>
    <row r="352" spans="1:10" ht="12.75">
      <c r="A352" s="7" t="s">
        <v>138</v>
      </c>
      <c r="B352" s="15">
        <v>17000</v>
      </c>
      <c r="C352" s="15">
        <v>6210</v>
      </c>
      <c r="D352" s="15">
        <f t="shared" si="11"/>
        <v>105570000</v>
      </c>
      <c r="E352" s="19" t="s">
        <v>1212</v>
      </c>
      <c r="F352" s="62" t="s">
        <v>1484</v>
      </c>
      <c r="H352" s="7"/>
      <c r="I352" s="7"/>
      <c r="J352" s="7"/>
    </row>
    <row r="353" spans="1:10" ht="12.75">
      <c r="A353" s="11" t="s">
        <v>139</v>
      </c>
      <c r="B353" s="15">
        <v>23200</v>
      </c>
      <c r="C353" s="15">
        <v>2620</v>
      </c>
      <c r="D353" s="15">
        <f t="shared" si="11"/>
        <v>60784000</v>
      </c>
      <c r="E353" s="19" t="s">
        <v>1212</v>
      </c>
      <c r="H353" s="7"/>
      <c r="I353" s="7"/>
      <c r="J353" s="7"/>
    </row>
    <row r="354" spans="1:10" ht="12.75">
      <c r="A354" s="7" t="s">
        <v>140</v>
      </c>
      <c r="B354" s="15">
        <v>19725</v>
      </c>
      <c r="C354" s="15">
        <v>800</v>
      </c>
      <c r="D354" s="15">
        <f t="shared" si="11"/>
        <v>15780000</v>
      </c>
      <c r="E354" s="19" t="s">
        <v>1212</v>
      </c>
      <c r="H354" s="7"/>
      <c r="I354" s="7"/>
      <c r="J354" s="7"/>
    </row>
    <row r="355" spans="1:10" ht="12.75">
      <c r="A355" s="11" t="s">
        <v>142</v>
      </c>
      <c r="B355" s="15">
        <v>21000</v>
      </c>
      <c r="C355" s="15">
        <v>460</v>
      </c>
      <c r="D355" s="15">
        <f t="shared" si="11"/>
        <v>9660000</v>
      </c>
      <c r="E355" s="19" t="s">
        <v>1212</v>
      </c>
      <c r="H355" s="7"/>
      <c r="I355" s="7"/>
      <c r="J355" s="7"/>
    </row>
    <row r="356" spans="1:10" ht="12.75">
      <c r="A356" s="11" t="s">
        <v>143</v>
      </c>
      <c r="B356" s="15">
        <v>16000</v>
      </c>
      <c r="C356" s="15">
        <v>1730</v>
      </c>
      <c r="D356" s="15">
        <f t="shared" si="11"/>
        <v>27680000</v>
      </c>
      <c r="E356" s="19" t="s">
        <v>1212</v>
      </c>
      <c r="H356" s="7"/>
      <c r="I356" s="7"/>
      <c r="J356" s="7"/>
    </row>
    <row r="357" spans="1:10" ht="12.75">
      <c r="A357" s="11" t="s">
        <v>144</v>
      </c>
      <c r="B357" s="15">
        <v>60000</v>
      </c>
      <c r="C357" s="15">
        <v>4890</v>
      </c>
      <c r="D357" s="15">
        <f t="shared" si="11"/>
        <v>293400000</v>
      </c>
      <c r="E357" s="19" t="s">
        <v>1212</v>
      </c>
      <c r="H357" s="7"/>
      <c r="I357" s="7"/>
      <c r="J357" s="7"/>
    </row>
    <row r="358" spans="1:10" ht="12.75">
      <c r="A358" s="7" t="s">
        <v>145</v>
      </c>
      <c r="B358" s="15">
        <v>24000</v>
      </c>
      <c r="C358" s="15">
        <v>1610</v>
      </c>
      <c r="D358" s="15">
        <f t="shared" si="11"/>
        <v>38640000</v>
      </c>
      <c r="E358" s="19" t="s">
        <v>1212</v>
      </c>
      <c r="F358" s="62" t="s">
        <v>1512</v>
      </c>
      <c r="H358" s="7"/>
      <c r="I358" s="7"/>
      <c r="J358" s="7"/>
    </row>
    <row r="359" spans="1:10" ht="12.75">
      <c r="A359" s="11" t="s">
        <v>146</v>
      </c>
      <c r="B359" s="15">
        <v>180000</v>
      </c>
      <c r="C359" s="15">
        <v>469</v>
      </c>
      <c r="D359" s="15">
        <f t="shared" si="11"/>
        <v>84420000</v>
      </c>
      <c r="E359" s="19" t="s">
        <v>1212</v>
      </c>
      <c r="F359" s="62" t="s">
        <v>1484</v>
      </c>
      <c r="H359" s="7"/>
      <c r="I359" s="7"/>
      <c r="J359" s="7"/>
    </row>
    <row r="360" spans="1:10" ht="12.75">
      <c r="A360" s="11" t="s">
        <v>147</v>
      </c>
      <c r="B360" s="15">
        <v>2400</v>
      </c>
      <c r="C360" s="15">
        <v>1670</v>
      </c>
      <c r="D360" s="15">
        <f t="shared" si="11"/>
        <v>4008000</v>
      </c>
      <c r="E360" s="19" t="s">
        <v>1212</v>
      </c>
      <c r="H360" s="7"/>
      <c r="I360" s="7"/>
      <c r="J360" s="7"/>
    </row>
    <row r="361" spans="1:10" ht="12.75">
      <c r="A361" s="7" t="s">
        <v>148</v>
      </c>
      <c r="B361" s="15">
        <v>25500</v>
      </c>
      <c r="C361" s="15">
        <v>1980</v>
      </c>
      <c r="D361" s="15">
        <f t="shared" si="11"/>
        <v>50490000</v>
      </c>
      <c r="E361" s="19" t="s">
        <v>1212</v>
      </c>
      <c r="H361" s="7"/>
      <c r="I361" s="7"/>
      <c r="J361" s="7"/>
    </row>
    <row r="362" spans="1:10" ht="12.75">
      <c r="A362" s="11" t="s">
        <v>149</v>
      </c>
      <c r="B362" s="15">
        <v>32000</v>
      </c>
      <c r="C362" s="15">
        <v>68</v>
      </c>
      <c r="D362" s="15">
        <f t="shared" si="11"/>
        <v>2176000</v>
      </c>
      <c r="E362" s="19" t="s">
        <v>1212</v>
      </c>
      <c r="H362" s="7"/>
      <c r="I362" s="7"/>
      <c r="J362" s="7"/>
    </row>
    <row r="363" spans="1:10" ht="12.75">
      <c r="A363" s="11" t="s">
        <v>151</v>
      </c>
      <c r="B363" s="15">
        <v>17800</v>
      </c>
      <c r="C363" s="15">
        <v>150</v>
      </c>
      <c r="D363" s="15">
        <f t="shared" si="11"/>
        <v>2670000</v>
      </c>
      <c r="E363" s="19" t="s">
        <v>1216</v>
      </c>
      <c r="H363" s="7"/>
      <c r="I363" s="7"/>
      <c r="J363" s="7"/>
    </row>
    <row r="364" spans="1:10" ht="12.75">
      <c r="A364" s="11" t="s">
        <v>152</v>
      </c>
      <c r="B364" s="15">
        <v>32200</v>
      </c>
      <c r="C364" s="15">
        <v>250</v>
      </c>
      <c r="D364" s="15">
        <f t="shared" si="11"/>
        <v>8050000</v>
      </c>
      <c r="E364" s="19" t="s">
        <v>1216</v>
      </c>
      <c r="F364" s="62" t="s">
        <v>1512</v>
      </c>
      <c r="H364" s="7"/>
      <c r="I364" s="7"/>
      <c r="J364" s="7"/>
    </row>
    <row r="365" spans="1:10" ht="12.75">
      <c r="A365" s="11" t="s">
        <v>153</v>
      </c>
      <c r="B365" s="15">
        <v>5200</v>
      </c>
      <c r="C365" s="15">
        <v>730</v>
      </c>
      <c r="D365" s="15">
        <f t="shared" si="11"/>
        <v>3796000</v>
      </c>
      <c r="E365" s="19" t="s">
        <v>1216</v>
      </c>
      <c r="H365" s="7"/>
      <c r="I365" s="7"/>
      <c r="J365" s="7"/>
    </row>
    <row r="366" spans="1:10" ht="12.75">
      <c r="A366" s="11" t="s">
        <v>154</v>
      </c>
      <c r="B366" s="15">
        <v>20000</v>
      </c>
      <c r="C366" s="15">
        <v>465</v>
      </c>
      <c r="D366" s="15">
        <f t="shared" si="11"/>
        <v>9300000</v>
      </c>
      <c r="E366" s="19" t="s">
        <v>1216</v>
      </c>
      <c r="H366" s="7"/>
      <c r="I366" s="7"/>
      <c r="J366" s="7"/>
    </row>
    <row r="367" spans="1:10" ht="12.75">
      <c r="A367" s="11" t="s">
        <v>155</v>
      </c>
      <c r="B367" s="15">
        <v>80000</v>
      </c>
      <c r="C367" s="15">
        <v>633</v>
      </c>
      <c r="D367" s="15">
        <f t="shared" si="11"/>
        <v>50640000</v>
      </c>
      <c r="E367" s="19" t="s">
        <v>1212</v>
      </c>
      <c r="H367" s="7"/>
      <c r="I367" s="7"/>
      <c r="J367" s="7"/>
    </row>
    <row r="368" spans="1:10" ht="12.75">
      <c r="A368" s="11" t="s">
        <v>156</v>
      </c>
      <c r="B368" s="15">
        <v>80000</v>
      </c>
      <c r="C368" s="15">
        <v>449</v>
      </c>
      <c r="D368" s="15">
        <f t="shared" si="11"/>
        <v>35920000</v>
      </c>
      <c r="E368" s="19" t="s">
        <v>1212</v>
      </c>
      <c r="H368" s="7"/>
      <c r="I368" s="7"/>
      <c r="J368" s="7"/>
    </row>
    <row r="369" spans="1:10" ht="12.75">
      <c r="A369" s="11" t="s">
        <v>157</v>
      </c>
      <c r="B369" s="15">
        <v>300000</v>
      </c>
      <c r="C369" s="15">
        <v>1500</v>
      </c>
      <c r="D369" s="15">
        <f t="shared" si="11"/>
        <v>450000000</v>
      </c>
      <c r="E369" s="19" t="s">
        <v>1212</v>
      </c>
      <c r="F369" s="62" t="s">
        <v>1484</v>
      </c>
      <c r="H369" s="7"/>
      <c r="I369" s="7"/>
      <c r="J369" s="7"/>
    </row>
    <row r="370" spans="1:10" ht="12.75">
      <c r="A370" s="11" t="s">
        <v>158</v>
      </c>
      <c r="B370" s="15">
        <v>12000</v>
      </c>
      <c r="C370" s="15">
        <v>620</v>
      </c>
      <c r="D370" s="15">
        <f t="shared" si="11"/>
        <v>7440000</v>
      </c>
      <c r="E370" s="19" t="s">
        <v>1212</v>
      </c>
      <c r="H370" s="7"/>
      <c r="I370" s="7"/>
      <c r="J370" s="7"/>
    </row>
    <row r="371" spans="1:10" ht="12.75">
      <c r="A371" s="11" t="s">
        <v>159</v>
      </c>
      <c r="B371" s="15">
        <v>16000</v>
      </c>
      <c r="C371" s="15">
        <v>3250</v>
      </c>
      <c r="D371" s="15">
        <f t="shared" si="11"/>
        <v>52000000</v>
      </c>
      <c r="E371" s="19" t="s">
        <v>1212</v>
      </c>
      <c r="F371" s="62" t="s">
        <v>1484</v>
      </c>
      <c r="H371" s="7"/>
      <c r="I371" s="7"/>
      <c r="J371" s="7"/>
    </row>
    <row r="372" spans="1:10" ht="12.75">
      <c r="A372" s="11" t="s">
        <v>160</v>
      </c>
      <c r="B372" s="15">
        <v>80000</v>
      </c>
      <c r="C372" s="15">
        <v>1710</v>
      </c>
      <c r="D372" s="15">
        <f t="shared" si="11"/>
        <v>136800000</v>
      </c>
      <c r="E372" s="19" t="s">
        <v>1212</v>
      </c>
      <c r="F372" s="62" t="s">
        <v>1484</v>
      </c>
      <c r="H372" s="15">
        <f>SUM(D352:D372)</f>
        <v>1449224000</v>
      </c>
      <c r="I372" s="80">
        <f>H372/H885*100</f>
        <v>6.2390768465939255</v>
      </c>
      <c r="J372" s="7"/>
    </row>
    <row r="373" spans="1:10" ht="12.75">
      <c r="A373" s="23" t="s">
        <v>516</v>
      </c>
      <c r="B373" s="63" t="s">
        <v>1197</v>
      </c>
      <c r="C373" s="61" t="s">
        <v>1199</v>
      </c>
      <c r="D373" s="15">
        <f t="shared" si="11"/>
        <v>0</v>
      </c>
      <c r="E373" s="61" t="s">
        <v>1203</v>
      </c>
      <c r="H373" s="61"/>
      <c r="I373" s="61"/>
      <c r="J373" s="61"/>
    </row>
    <row r="374" spans="1:10" ht="12.75">
      <c r="A374" s="11" t="s">
        <v>162</v>
      </c>
      <c r="B374" s="15">
        <v>30000</v>
      </c>
      <c r="C374" s="15">
        <v>775</v>
      </c>
      <c r="D374" s="15">
        <f t="shared" si="11"/>
        <v>23250000</v>
      </c>
      <c r="E374" s="19" t="s">
        <v>1212</v>
      </c>
      <c r="H374" s="7"/>
      <c r="I374" s="7"/>
      <c r="J374" s="7"/>
    </row>
    <row r="375" spans="1:10" ht="12.75">
      <c r="A375" s="11" t="s">
        <v>163</v>
      </c>
      <c r="B375" s="15">
        <v>16000</v>
      </c>
      <c r="C375" s="15">
        <v>175</v>
      </c>
      <c r="D375" s="15">
        <f t="shared" si="11"/>
        <v>2800000</v>
      </c>
      <c r="E375" s="19" t="s">
        <v>1212</v>
      </c>
      <c r="F375" s="62" t="s">
        <v>1489</v>
      </c>
      <c r="H375" s="7"/>
      <c r="I375" s="7"/>
      <c r="J375" s="7"/>
    </row>
    <row r="376" spans="1:10" ht="12.75">
      <c r="A376" s="7" t="s">
        <v>164</v>
      </c>
      <c r="B376" s="15">
        <v>8000</v>
      </c>
      <c r="C376" s="15">
        <v>1450</v>
      </c>
      <c r="D376" s="15">
        <f t="shared" si="11"/>
        <v>11600000</v>
      </c>
      <c r="E376" s="19" t="s">
        <v>1216</v>
      </c>
      <c r="H376" s="7"/>
      <c r="I376" s="7"/>
      <c r="J376" s="7"/>
    </row>
    <row r="377" spans="1:10" ht="12.75">
      <c r="A377" s="7" t="s">
        <v>165</v>
      </c>
      <c r="B377" s="15">
        <v>48000</v>
      </c>
      <c r="C377" s="15">
        <v>1457</v>
      </c>
      <c r="D377" s="15">
        <f t="shared" si="11"/>
        <v>69936000</v>
      </c>
      <c r="E377" s="19" t="s">
        <v>1212</v>
      </c>
      <c r="H377" s="7"/>
      <c r="I377" s="7"/>
      <c r="J377" s="7"/>
    </row>
    <row r="378" spans="1:10" ht="12.75">
      <c r="A378" s="7" t="s">
        <v>166</v>
      </c>
      <c r="B378" s="15">
        <v>34000</v>
      </c>
      <c r="C378" s="15">
        <v>1740</v>
      </c>
      <c r="D378" s="15">
        <f t="shared" si="11"/>
        <v>59160000</v>
      </c>
      <c r="E378" s="19" t="s">
        <v>1212</v>
      </c>
      <c r="H378" s="7"/>
      <c r="I378" s="7"/>
      <c r="J378" s="7"/>
    </row>
    <row r="379" spans="1:10" ht="12.75">
      <c r="A379" s="7" t="s">
        <v>167</v>
      </c>
      <c r="B379" s="15">
        <v>12000</v>
      </c>
      <c r="C379" s="15">
        <v>1130</v>
      </c>
      <c r="D379" s="15">
        <f t="shared" si="11"/>
        <v>13560000</v>
      </c>
      <c r="E379" s="19" t="s">
        <v>1212</v>
      </c>
      <c r="H379" s="7"/>
      <c r="I379" s="7"/>
      <c r="J379" s="7"/>
    </row>
    <row r="380" spans="1:10" ht="12.75">
      <c r="A380" s="7" t="s">
        <v>168</v>
      </c>
      <c r="B380" s="15">
        <v>20000</v>
      </c>
      <c r="C380" s="15">
        <v>29.5</v>
      </c>
      <c r="D380" s="15">
        <f t="shared" si="11"/>
        <v>590000</v>
      </c>
      <c r="E380" s="19" t="s">
        <v>1216</v>
      </c>
      <c r="H380" s="7"/>
      <c r="I380" s="7"/>
      <c r="J380" s="7"/>
    </row>
    <row r="381" spans="1:10" ht="12.75">
      <c r="A381" s="7" t="s">
        <v>169</v>
      </c>
      <c r="B381" s="15">
        <v>50000</v>
      </c>
      <c r="C381" s="15">
        <v>139</v>
      </c>
      <c r="D381" s="15">
        <f aca="true" t="shared" si="13" ref="D381:D444">PRODUCT(C381,B381)</f>
        <v>6950000</v>
      </c>
      <c r="E381" s="19" t="s">
        <v>1212</v>
      </c>
      <c r="H381" s="7"/>
      <c r="I381" s="7"/>
      <c r="J381" s="7"/>
    </row>
    <row r="382" spans="1:10" ht="12.75">
      <c r="A382" s="7" t="s">
        <v>170</v>
      </c>
      <c r="B382" s="15">
        <v>18000</v>
      </c>
      <c r="C382" s="15">
        <v>530</v>
      </c>
      <c r="D382" s="15">
        <f t="shared" si="13"/>
        <v>9540000</v>
      </c>
      <c r="E382" s="19" t="s">
        <v>1212</v>
      </c>
      <c r="H382" s="7"/>
      <c r="I382" s="7"/>
      <c r="J382" s="7"/>
    </row>
    <row r="383" spans="1:10" ht="12.75">
      <c r="A383" s="7" t="s">
        <v>171</v>
      </c>
      <c r="B383" s="15">
        <v>24000</v>
      </c>
      <c r="C383" s="15">
        <v>485</v>
      </c>
      <c r="D383" s="15">
        <f t="shared" si="13"/>
        <v>11640000</v>
      </c>
      <c r="E383" s="19" t="s">
        <v>1212</v>
      </c>
      <c r="H383" s="7"/>
      <c r="I383" s="7"/>
      <c r="J383" s="7"/>
    </row>
    <row r="384" spans="1:10" ht="12.75">
      <c r="A384" s="7" t="s">
        <v>172</v>
      </c>
      <c r="B384" s="15">
        <v>50000</v>
      </c>
      <c r="C384" s="15">
        <v>62.25</v>
      </c>
      <c r="D384" s="15">
        <f t="shared" si="13"/>
        <v>3112500</v>
      </c>
      <c r="E384" s="19" t="s">
        <v>1216</v>
      </c>
      <c r="H384" s="7"/>
      <c r="I384" s="7"/>
      <c r="J384" s="7"/>
    </row>
    <row r="385" spans="1:10" ht="12.75">
      <c r="A385" s="7" t="s">
        <v>173</v>
      </c>
      <c r="B385" s="15">
        <v>48000</v>
      </c>
      <c r="C385" s="15">
        <v>230</v>
      </c>
      <c r="D385" s="15">
        <f t="shared" si="13"/>
        <v>11040000</v>
      </c>
      <c r="E385" s="19" t="s">
        <v>1212</v>
      </c>
      <c r="H385" s="7"/>
      <c r="I385" s="7"/>
      <c r="J385" s="7"/>
    </row>
    <row r="386" spans="1:10" ht="12.75">
      <c r="A386" s="7" t="s">
        <v>174</v>
      </c>
      <c r="B386" s="15">
        <v>12000</v>
      </c>
      <c r="C386" s="15">
        <v>368</v>
      </c>
      <c r="D386" s="15">
        <f t="shared" si="13"/>
        <v>4416000</v>
      </c>
      <c r="E386" s="19" t="s">
        <v>1212</v>
      </c>
      <c r="F386" s="62" t="s">
        <v>1512</v>
      </c>
      <c r="H386" s="7"/>
      <c r="I386" s="7"/>
      <c r="J386" s="7"/>
    </row>
    <row r="387" spans="1:10" ht="12.75">
      <c r="A387" s="7" t="s">
        <v>175</v>
      </c>
      <c r="B387" s="15">
        <v>30000</v>
      </c>
      <c r="C387" s="15">
        <v>2075</v>
      </c>
      <c r="D387" s="15">
        <f t="shared" si="13"/>
        <v>62250000</v>
      </c>
      <c r="E387" s="19" t="s">
        <v>1212</v>
      </c>
      <c r="H387" s="7"/>
      <c r="I387" s="7"/>
      <c r="J387" s="7"/>
    </row>
    <row r="388" spans="1:10" ht="12.75">
      <c r="A388" s="11" t="s">
        <v>176</v>
      </c>
      <c r="B388" s="15">
        <v>39600</v>
      </c>
      <c r="C388" s="15">
        <v>1960</v>
      </c>
      <c r="D388" s="15">
        <f t="shared" si="13"/>
        <v>77616000</v>
      </c>
      <c r="E388" s="19" t="s">
        <v>1212</v>
      </c>
      <c r="H388" s="7"/>
      <c r="I388" s="7"/>
      <c r="J388" s="7"/>
    </row>
    <row r="389" spans="1:10" ht="12.75">
      <c r="A389" s="11" t="s">
        <v>177</v>
      </c>
      <c r="B389" s="15">
        <v>6000</v>
      </c>
      <c r="C389" s="15">
        <v>1529</v>
      </c>
      <c r="D389" s="15">
        <f t="shared" si="13"/>
        <v>9174000</v>
      </c>
      <c r="E389" s="19" t="s">
        <v>1212</v>
      </c>
      <c r="F389" s="62" t="s">
        <v>1487</v>
      </c>
      <c r="H389" s="7"/>
      <c r="I389" s="7"/>
      <c r="J389" s="7"/>
    </row>
    <row r="390" spans="1:10" ht="12.75">
      <c r="A390" s="11" t="s">
        <v>178</v>
      </c>
      <c r="B390" s="15">
        <v>56000</v>
      </c>
      <c r="C390" s="15">
        <v>1728</v>
      </c>
      <c r="D390" s="15">
        <f t="shared" si="13"/>
        <v>96768000</v>
      </c>
      <c r="E390" s="19" t="s">
        <v>1212</v>
      </c>
      <c r="H390" s="7"/>
      <c r="I390" s="7"/>
      <c r="J390" s="7"/>
    </row>
    <row r="391" spans="1:10" ht="12.75">
      <c r="A391" s="11" t="s">
        <v>179</v>
      </c>
      <c r="B391" s="15">
        <v>7730</v>
      </c>
      <c r="C391" s="15">
        <v>1605</v>
      </c>
      <c r="D391" s="15">
        <f t="shared" si="13"/>
        <v>12406650</v>
      </c>
      <c r="E391" s="19" t="s">
        <v>1212</v>
      </c>
      <c r="H391" s="7"/>
      <c r="I391" s="7"/>
      <c r="J391" s="7"/>
    </row>
    <row r="392" spans="1:10" ht="12.75">
      <c r="A392" s="7" t="s">
        <v>180</v>
      </c>
      <c r="B392" s="15">
        <v>24000</v>
      </c>
      <c r="C392" s="15">
        <v>2350</v>
      </c>
      <c r="D392" s="15">
        <f t="shared" si="13"/>
        <v>56400000</v>
      </c>
      <c r="E392" s="19" t="s">
        <v>1212</v>
      </c>
      <c r="H392" s="7"/>
      <c r="I392" s="7"/>
      <c r="J392" s="7"/>
    </row>
    <row r="393" spans="1:10" ht="12.75">
      <c r="A393" s="7" t="s">
        <v>181</v>
      </c>
      <c r="B393" s="15">
        <v>32000</v>
      </c>
      <c r="C393" s="15">
        <v>181</v>
      </c>
      <c r="D393" s="15">
        <f t="shared" si="13"/>
        <v>5792000</v>
      </c>
      <c r="E393" s="19" t="s">
        <v>1212</v>
      </c>
      <c r="H393" s="7"/>
      <c r="I393" s="7"/>
      <c r="J393" s="7"/>
    </row>
    <row r="394" spans="1:10" ht="12.75">
      <c r="A394" s="7" t="s">
        <v>182</v>
      </c>
      <c r="B394" s="15">
        <v>118000</v>
      </c>
      <c r="C394" s="15">
        <v>305</v>
      </c>
      <c r="D394" s="15">
        <f t="shared" si="13"/>
        <v>35990000</v>
      </c>
      <c r="E394" s="19" t="s">
        <v>1212</v>
      </c>
      <c r="H394" s="7"/>
      <c r="I394" s="7"/>
      <c r="J394" s="7"/>
    </row>
    <row r="395" spans="1:10" ht="12.75">
      <c r="A395" s="7" t="s">
        <v>183</v>
      </c>
      <c r="B395" s="15">
        <v>22000</v>
      </c>
      <c r="C395" s="15">
        <v>600</v>
      </c>
      <c r="D395" s="15">
        <f t="shared" si="13"/>
        <v>13200000</v>
      </c>
      <c r="E395" s="19" t="s">
        <v>1216</v>
      </c>
      <c r="H395" s="7"/>
      <c r="I395" s="7"/>
      <c r="J395" s="7"/>
    </row>
    <row r="396" spans="1:10" ht="12.75">
      <c r="A396" s="7" t="s">
        <v>184</v>
      </c>
      <c r="B396" s="15">
        <v>100000</v>
      </c>
      <c r="C396" s="15">
        <v>2035</v>
      </c>
      <c r="D396" s="15">
        <f t="shared" si="13"/>
        <v>203500000</v>
      </c>
      <c r="E396" s="19" t="s">
        <v>1212</v>
      </c>
      <c r="H396" s="15">
        <f>SUM(D374:D396)</f>
        <v>800691150</v>
      </c>
      <c r="I396" s="80">
        <f>H396/H885*100</f>
        <v>3.4470679586024406</v>
      </c>
      <c r="J396" s="7"/>
    </row>
    <row r="397" spans="1:10" ht="12.75">
      <c r="A397" s="23" t="s">
        <v>515</v>
      </c>
      <c r="B397" s="63" t="s">
        <v>1197</v>
      </c>
      <c r="C397" s="61" t="s">
        <v>1199</v>
      </c>
      <c r="D397" s="15">
        <f t="shared" si="13"/>
        <v>0</v>
      </c>
      <c r="E397" s="61" t="s">
        <v>1203</v>
      </c>
      <c r="H397" s="61"/>
      <c r="I397" s="61"/>
      <c r="J397" s="61"/>
    </row>
    <row r="398" spans="1:10" ht="12.75">
      <c r="A398" s="7" t="s">
        <v>186</v>
      </c>
      <c r="B398" s="15">
        <v>40000</v>
      </c>
      <c r="C398" s="15">
        <v>489</v>
      </c>
      <c r="D398" s="15">
        <f t="shared" si="13"/>
        <v>19560000</v>
      </c>
      <c r="E398" s="19" t="s">
        <v>1208</v>
      </c>
      <c r="H398" s="7"/>
      <c r="I398" s="7"/>
      <c r="J398" s="7"/>
    </row>
    <row r="399" spans="1:10" ht="12.75">
      <c r="A399" s="7" t="s">
        <v>187</v>
      </c>
      <c r="B399" s="15">
        <v>50000</v>
      </c>
      <c r="C399" s="15">
        <v>745</v>
      </c>
      <c r="D399" s="15">
        <f t="shared" si="13"/>
        <v>37250000</v>
      </c>
      <c r="E399" s="19" t="s">
        <v>1208</v>
      </c>
      <c r="H399" s="7"/>
      <c r="I399" s="7"/>
      <c r="J399" s="7"/>
    </row>
    <row r="400" spans="1:10" ht="12.75">
      <c r="A400" s="7" t="s">
        <v>188</v>
      </c>
      <c r="B400" s="15">
        <v>32000</v>
      </c>
      <c r="C400" s="15">
        <v>245</v>
      </c>
      <c r="D400" s="15">
        <f t="shared" si="13"/>
        <v>7840000</v>
      </c>
      <c r="E400" s="19" t="s">
        <v>1212</v>
      </c>
      <c r="H400" s="7"/>
      <c r="I400" s="7"/>
      <c r="J400" s="7"/>
    </row>
    <row r="401" spans="1:10" ht="12.75">
      <c r="A401" s="7" t="s">
        <v>189</v>
      </c>
      <c r="B401" s="15">
        <v>50000</v>
      </c>
      <c r="C401" s="15">
        <v>25</v>
      </c>
      <c r="D401" s="15">
        <f t="shared" si="13"/>
        <v>1250000</v>
      </c>
      <c r="E401" s="19" t="s">
        <v>1212</v>
      </c>
      <c r="F401" s="62" t="s">
        <v>1233</v>
      </c>
      <c r="H401" s="7"/>
      <c r="I401" s="7"/>
      <c r="J401" s="7"/>
    </row>
    <row r="402" spans="1:10" ht="12.75">
      <c r="A402" s="7" t="s">
        <v>190</v>
      </c>
      <c r="B402" s="15">
        <v>50000</v>
      </c>
      <c r="C402" s="15">
        <v>258</v>
      </c>
      <c r="D402" s="15">
        <f t="shared" si="13"/>
        <v>12900000</v>
      </c>
      <c r="E402" s="19" t="s">
        <v>1212</v>
      </c>
      <c r="H402" s="7"/>
      <c r="I402" s="7"/>
      <c r="J402" s="7"/>
    </row>
    <row r="403" spans="1:10" ht="12.75">
      <c r="A403" s="7" t="s">
        <v>191</v>
      </c>
      <c r="B403" s="15">
        <v>24000</v>
      </c>
      <c r="C403" s="15">
        <v>1065</v>
      </c>
      <c r="D403" s="15">
        <f t="shared" si="13"/>
        <v>25560000</v>
      </c>
      <c r="E403" s="19" t="s">
        <v>1212</v>
      </c>
      <c r="H403" s="7"/>
      <c r="I403" s="7"/>
      <c r="J403" s="7"/>
    </row>
    <row r="404" spans="1:10" ht="12.75">
      <c r="A404" s="7" t="s">
        <v>192</v>
      </c>
      <c r="B404" s="15">
        <v>20000</v>
      </c>
      <c r="C404" s="15">
        <v>555</v>
      </c>
      <c r="D404" s="15">
        <f t="shared" si="13"/>
        <v>11100000</v>
      </c>
      <c r="E404" s="19" t="s">
        <v>1212</v>
      </c>
      <c r="H404" s="7"/>
      <c r="I404" s="7"/>
      <c r="J404" s="7"/>
    </row>
    <row r="405" spans="1:10" ht="12.75">
      <c r="A405" s="7" t="s">
        <v>193</v>
      </c>
      <c r="B405" s="15">
        <v>250000</v>
      </c>
      <c r="C405" s="15">
        <v>243</v>
      </c>
      <c r="D405" s="15">
        <f t="shared" si="13"/>
        <v>60750000</v>
      </c>
      <c r="E405" s="19" t="s">
        <v>1212</v>
      </c>
      <c r="H405" s="7"/>
      <c r="I405" s="7"/>
      <c r="J405" s="7"/>
    </row>
    <row r="406" spans="1:10" ht="12.75">
      <c r="A406" s="7" t="s">
        <v>194</v>
      </c>
      <c r="B406" s="15">
        <v>30000</v>
      </c>
      <c r="C406" s="15">
        <v>664</v>
      </c>
      <c r="D406" s="15">
        <f t="shared" si="13"/>
        <v>19920000</v>
      </c>
      <c r="E406" s="19" t="s">
        <v>1212</v>
      </c>
      <c r="H406" s="7"/>
      <c r="I406" s="7"/>
      <c r="J406" s="7"/>
    </row>
    <row r="407" spans="1:10" ht="12.75">
      <c r="A407" s="7" t="s">
        <v>195</v>
      </c>
      <c r="B407" s="15">
        <v>11200</v>
      </c>
      <c r="C407" s="15">
        <v>1475</v>
      </c>
      <c r="D407" s="15">
        <f t="shared" si="13"/>
        <v>16520000</v>
      </c>
      <c r="E407" s="19" t="s">
        <v>1212</v>
      </c>
      <c r="H407" s="7"/>
      <c r="I407" s="7"/>
      <c r="J407" s="7"/>
    </row>
    <row r="408" spans="1:10" ht="12.75">
      <c r="A408" s="7" t="s">
        <v>196</v>
      </c>
      <c r="B408" s="15">
        <v>800</v>
      </c>
      <c r="C408" s="15">
        <v>1910</v>
      </c>
      <c r="D408" s="15">
        <f t="shared" si="13"/>
        <v>1528000</v>
      </c>
      <c r="E408" s="19" t="s">
        <v>1216</v>
      </c>
      <c r="F408" s="62" t="s">
        <v>1512</v>
      </c>
      <c r="H408" s="7"/>
      <c r="I408" s="7"/>
      <c r="J408" s="7"/>
    </row>
    <row r="409" spans="1:10" ht="12.75">
      <c r="A409" s="7" t="s">
        <v>197</v>
      </c>
      <c r="B409" s="15">
        <v>96000</v>
      </c>
      <c r="C409" s="15">
        <v>310</v>
      </c>
      <c r="D409" s="15">
        <f t="shared" si="13"/>
        <v>29760000</v>
      </c>
      <c r="E409" s="19" t="s">
        <v>1212</v>
      </c>
      <c r="H409" s="15">
        <f>SUM(D398:D409)</f>
        <v>243938000</v>
      </c>
      <c r="I409" s="80">
        <f>H409/H885*100</f>
        <v>1.0501812886099242</v>
      </c>
      <c r="J409" s="7"/>
    </row>
    <row r="410" spans="1:10" ht="12.75">
      <c r="A410" s="23" t="s">
        <v>517</v>
      </c>
      <c r="B410" s="63" t="s">
        <v>1197</v>
      </c>
      <c r="C410" s="61" t="s">
        <v>1199</v>
      </c>
      <c r="D410" s="15">
        <f t="shared" si="13"/>
        <v>0</v>
      </c>
      <c r="E410" s="61" t="s">
        <v>1203</v>
      </c>
      <c r="H410" s="61"/>
      <c r="I410" s="61"/>
      <c r="J410" s="61"/>
    </row>
    <row r="411" spans="1:10" ht="12.75">
      <c r="A411" s="7" t="s">
        <v>199</v>
      </c>
      <c r="B411" s="15">
        <v>54000</v>
      </c>
      <c r="C411" s="15">
        <v>244</v>
      </c>
      <c r="D411" s="15">
        <f t="shared" si="13"/>
        <v>13176000</v>
      </c>
      <c r="E411" s="19" t="s">
        <v>1208</v>
      </c>
      <c r="H411" s="7"/>
      <c r="I411" s="7"/>
      <c r="J411" s="7"/>
    </row>
    <row r="412" spans="1:10" ht="12.75">
      <c r="A412" s="7" t="s">
        <v>200</v>
      </c>
      <c r="B412" s="15">
        <v>7500</v>
      </c>
      <c r="C412" s="15">
        <v>134.5</v>
      </c>
      <c r="D412" s="15">
        <f t="shared" si="13"/>
        <v>1008750</v>
      </c>
      <c r="E412" s="19" t="s">
        <v>1216</v>
      </c>
      <c r="H412" s="7"/>
      <c r="I412" s="7"/>
      <c r="J412" s="7"/>
    </row>
    <row r="413" spans="1:10" ht="12.75">
      <c r="A413" s="7" t="s">
        <v>201</v>
      </c>
      <c r="B413" s="15">
        <v>60000</v>
      </c>
      <c r="C413" s="15">
        <v>121</v>
      </c>
      <c r="D413" s="15">
        <f t="shared" si="13"/>
        <v>7260000</v>
      </c>
      <c r="E413" s="19" t="s">
        <v>1208</v>
      </c>
      <c r="H413" s="7"/>
      <c r="I413" s="7"/>
      <c r="J413" s="7"/>
    </row>
    <row r="414" spans="1:10" ht="12.75">
      <c r="A414" s="7" t="s">
        <v>202</v>
      </c>
      <c r="B414" s="15">
        <v>120000</v>
      </c>
      <c r="C414" s="15">
        <v>726</v>
      </c>
      <c r="D414" s="15">
        <f t="shared" si="13"/>
        <v>87120000</v>
      </c>
      <c r="E414" s="19" t="s">
        <v>1208</v>
      </c>
      <c r="H414" s="7"/>
      <c r="I414" s="7"/>
      <c r="J414" s="7"/>
    </row>
    <row r="415" spans="1:10" ht="12.75">
      <c r="A415" s="7" t="s">
        <v>203</v>
      </c>
      <c r="B415" s="15">
        <v>46000</v>
      </c>
      <c r="C415" s="15">
        <v>440</v>
      </c>
      <c r="D415" s="15">
        <f t="shared" si="13"/>
        <v>20240000</v>
      </c>
      <c r="E415" s="19" t="s">
        <v>1212</v>
      </c>
      <c r="F415" s="62" t="s">
        <v>1489</v>
      </c>
      <c r="H415" s="7"/>
      <c r="I415" s="7"/>
      <c r="J415" s="7"/>
    </row>
    <row r="416" spans="1:10" ht="12.75">
      <c r="A416" s="7" t="s">
        <v>204</v>
      </c>
      <c r="B416" s="15">
        <v>40000</v>
      </c>
      <c r="C416" s="15">
        <v>131</v>
      </c>
      <c r="D416" s="15">
        <f t="shared" si="13"/>
        <v>5240000</v>
      </c>
      <c r="E416" s="19" t="s">
        <v>1216</v>
      </c>
      <c r="H416" s="7"/>
      <c r="I416" s="7"/>
      <c r="J416" s="7"/>
    </row>
    <row r="417" spans="1:10" ht="12.75">
      <c r="A417" s="7" t="s">
        <v>205</v>
      </c>
      <c r="B417" s="15">
        <v>7000</v>
      </c>
      <c r="C417" s="15">
        <v>875</v>
      </c>
      <c r="D417" s="15">
        <f t="shared" si="13"/>
        <v>6125000</v>
      </c>
      <c r="E417" s="19" t="s">
        <v>1216</v>
      </c>
      <c r="F417" s="62" t="s">
        <v>1489</v>
      </c>
      <c r="H417" s="7"/>
      <c r="I417" s="7"/>
      <c r="J417" s="7"/>
    </row>
    <row r="418" spans="1:10" ht="12.75">
      <c r="A418" s="7" t="s">
        <v>206</v>
      </c>
      <c r="B418" s="15">
        <v>80000</v>
      </c>
      <c r="C418" s="15">
        <v>265</v>
      </c>
      <c r="D418" s="15">
        <f t="shared" si="13"/>
        <v>21200000</v>
      </c>
      <c r="E418" s="19" t="s">
        <v>1208</v>
      </c>
      <c r="H418" s="7"/>
      <c r="I418" s="7"/>
      <c r="J418" s="7"/>
    </row>
    <row r="419" spans="1:10" ht="12.75">
      <c r="A419" s="11" t="s">
        <v>207</v>
      </c>
      <c r="B419" s="15">
        <v>20000</v>
      </c>
      <c r="C419" s="15">
        <v>1059</v>
      </c>
      <c r="D419" s="15">
        <f t="shared" si="13"/>
        <v>21180000</v>
      </c>
      <c r="E419" s="19" t="s">
        <v>1216</v>
      </c>
      <c r="G419" s="19" t="s">
        <v>1217</v>
      </c>
      <c r="H419" s="7"/>
      <c r="I419" s="7"/>
      <c r="J419" s="7"/>
    </row>
    <row r="420" spans="1:10" ht="12.75">
      <c r="A420" s="11" t="s">
        <v>208</v>
      </c>
      <c r="B420" s="15">
        <v>17925</v>
      </c>
      <c r="C420" s="15">
        <v>153</v>
      </c>
      <c r="D420" s="15">
        <f t="shared" si="13"/>
        <v>2742525</v>
      </c>
      <c r="E420" s="19" t="s">
        <v>1216</v>
      </c>
      <c r="H420" s="7"/>
      <c r="I420" s="7"/>
      <c r="J420" s="7"/>
    </row>
    <row r="421" spans="1:10" ht="12.75">
      <c r="A421" s="7" t="s">
        <v>209</v>
      </c>
      <c r="B421" s="15">
        <v>12000</v>
      </c>
      <c r="C421" s="15">
        <v>528</v>
      </c>
      <c r="D421" s="15">
        <f t="shared" si="13"/>
        <v>6336000</v>
      </c>
      <c r="E421" s="19" t="s">
        <v>1212</v>
      </c>
      <c r="H421" s="7"/>
      <c r="I421" s="7"/>
      <c r="J421" s="7"/>
    </row>
    <row r="422" spans="1:10" ht="12.75">
      <c r="A422" s="7" t="s">
        <v>210</v>
      </c>
      <c r="B422" s="15">
        <v>12000</v>
      </c>
      <c r="C422" s="15">
        <v>79</v>
      </c>
      <c r="D422" s="15">
        <f t="shared" si="13"/>
        <v>948000</v>
      </c>
      <c r="E422" s="19" t="s">
        <v>1212</v>
      </c>
      <c r="F422" s="62" t="s">
        <v>1489</v>
      </c>
      <c r="H422" s="7"/>
      <c r="I422" s="7"/>
      <c r="J422" s="7"/>
    </row>
    <row r="423" spans="1:10" ht="12.75">
      <c r="A423" s="7" t="s">
        <v>211</v>
      </c>
      <c r="B423" s="15">
        <v>8000</v>
      </c>
      <c r="C423" s="15">
        <v>420</v>
      </c>
      <c r="D423" s="15">
        <f t="shared" si="13"/>
        <v>3360000</v>
      </c>
      <c r="E423" s="19" t="s">
        <v>1212</v>
      </c>
      <c r="H423" s="7"/>
      <c r="I423" s="7"/>
      <c r="J423" s="7"/>
    </row>
    <row r="424" spans="1:10" ht="12.75">
      <c r="A424" s="11" t="s">
        <v>212</v>
      </c>
      <c r="B424" s="15">
        <v>27000</v>
      </c>
      <c r="C424" s="15">
        <v>1275</v>
      </c>
      <c r="D424" s="15">
        <f t="shared" si="13"/>
        <v>34425000</v>
      </c>
      <c r="E424" s="19" t="s">
        <v>1212</v>
      </c>
      <c r="H424" s="7"/>
      <c r="I424" s="7"/>
      <c r="J424" s="7"/>
    </row>
    <row r="425" spans="1:10" ht="12.75">
      <c r="A425" s="11" t="s">
        <v>213</v>
      </c>
      <c r="B425" s="15">
        <v>32600</v>
      </c>
      <c r="C425" s="15">
        <v>425</v>
      </c>
      <c r="D425" s="15">
        <f t="shared" si="13"/>
        <v>13855000</v>
      </c>
      <c r="E425" s="19" t="s">
        <v>1212</v>
      </c>
      <c r="H425" s="7"/>
      <c r="I425" s="7"/>
      <c r="J425" s="7"/>
    </row>
    <row r="426" spans="1:10" ht="12.75">
      <c r="A426" s="11" t="s">
        <v>214</v>
      </c>
      <c r="B426" s="15">
        <v>5760</v>
      </c>
      <c r="C426" s="15">
        <v>60</v>
      </c>
      <c r="D426" s="15">
        <f t="shared" si="13"/>
        <v>345600</v>
      </c>
      <c r="E426" s="19" t="s">
        <v>1216</v>
      </c>
      <c r="F426" s="62" t="s">
        <v>1512</v>
      </c>
      <c r="H426" s="7"/>
      <c r="I426" s="7"/>
      <c r="J426" s="7"/>
    </row>
    <row r="427" spans="1:10" ht="12.75">
      <c r="A427" s="11" t="s">
        <v>216</v>
      </c>
      <c r="B427" s="15">
        <v>60000</v>
      </c>
      <c r="C427" s="15">
        <v>1115</v>
      </c>
      <c r="D427" s="15">
        <f t="shared" si="13"/>
        <v>66900000</v>
      </c>
      <c r="E427" s="19" t="s">
        <v>1212</v>
      </c>
      <c r="H427" s="7"/>
      <c r="I427" s="7"/>
      <c r="J427" s="7"/>
    </row>
    <row r="428" spans="1:10" ht="12.75">
      <c r="A428" s="7" t="s">
        <v>217</v>
      </c>
      <c r="B428" s="15">
        <v>50000</v>
      </c>
      <c r="C428" s="15">
        <v>300</v>
      </c>
      <c r="D428" s="15">
        <f t="shared" si="13"/>
        <v>15000000</v>
      </c>
      <c r="E428" s="19" t="s">
        <v>1208</v>
      </c>
      <c r="F428" s="62" t="s">
        <v>1487</v>
      </c>
      <c r="H428" s="7"/>
      <c r="I428" s="7"/>
      <c r="J428" s="7"/>
    </row>
    <row r="429" spans="1:10" ht="12.75">
      <c r="A429" s="7" t="s">
        <v>219</v>
      </c>
      <c r="B429" s="15">
        <v>48500</v>
      </c>
      <c r="C429" s="15">
        <v>1535</v>
      </c>
      <c r="D429" s="15">
        <f t="shared" si="13"/>
        <v>74447500</v>
      </c>
      <c r="E429" s="19" t="s">
        <v>1212</v>
      </c>
      <c r="F429" s="62" t="s">
        <v>1487</v>
      </c>
      <c r="H429" s="7"/>
      <c r="I429" s="7"/>
      <c r="J429" s="7"/>
    </row>
    <row r="430" spans="1:10" ht="12.75">
      <c r="A430" s="7" t="s">
        <v>220</v>
      </c>
      <c r="B430" s="15">
        <v>21500</v>
      </c>
      <c r="C430" s="15">
        <v>1490</v>
      </c>
      <c r="D430" s="15">
        <f t="shared" si="13"/>
        <v>32035000</v>
      </c>
      <c r="E430" s="19" t="s">
        <v>1212</v>
      </c>
      <c r="H430" s="7"/>
      <c r="I430" s="7"/>
      <c r="J430" s="7"/>
    </row>
    <row r="431" spans="1:10" ht="12.75">
      <c r="A431" s="7" t="s">
        <v>221</v>
      </c>
      <c r="B431" s="15">
        <v>128000</v>
      </c>
      <c r="C431" s="15">
        <v>155</v>
      </c>
      <c r="D431" s="15">
        <f t="shared" si="13"/>
        <v>19840000</v>
      </c>
      <c r="E431" s="19" t="s">
        <v>1212</v>
      </c>
      <c r="H431" s="7"/>
      <c r="I431" s="7"/>
      <c r="J431" s="7"/>
    </row>
    <row r="432" spans="1:10" ht="12.75">
      <c r="A432" s="7" t="s">
        <v>222</v>
      </c>
      <c r="B432" s="15">
        <v>80000</v>
      </c>
      <c r="C432" s="15">
        <v>232</v>
      </c>
      <c r="D432" s="15">
        <f t="shared" si="13"/>
        <v>18560000</v>
      </c>
      <c r="E432" s="19" t="s">
        <v>1212</v>
      </c>
      <c r="H432" s="7"/>
      <c r="I432" s="7"/>
      <c r="J432" s="7"/>
    </row>
    <row r="433" spans="1:10" ht="12.75">
      <c r="A433" s="11" t="s">
        <v>223</v>
      </c>
      <c r="B433" s="15">
        <v>40000</v>
      </c>
      <c r="C433" s="15">
        <v>2229</v>
      </c>
      <c r="D433" s="15">
        <f t="shared" si="13"/>
        <v>89160000</v>
      </c>
      <c r="E433" s="19" t="s">
        <v>1212</v>
      </c>
      <c r="H433" s="7"/>
      <c r="I433" s="7"/>
      <c r="J433" s="7"/>
    </row>
    <row r="434" spans="1:10" ht="12.75">
      <c r="A434" s="7" t="s">
        <v>224</v>
      </c>
      <c r="B434" s="15">
        <v>15000</v>
      </c>
      <c r="C434" s="15">
        <v>2800</v>
      </c>
      <c r="D434" s="15">
        <f t="shared" si="13"/>
        <v>42000000</v>
      </c>
      <c r="E434" s="19" t="s">
        <v>1212</v>
      </c>
      <c r="H434" s="7"/>
      <c r="I434" s="7"/>
      <c r="J434" s="7"/>
    </row>
    <row r="435" spans="1:10" ht="12.75">
      <c r="A435" s="11" t="s">
        <v>225</v>
      </c>
      <c r="B435" s="15">
        <v>81000</v>
      </c>
      <c r="C435" s="15">
        <v>1360</v>
      </c>
      <c r="D435" s="15">
        <f t="shared" si="13"/>
        <v>110160000</v>
      </c>
      <c r="E435" s="19" t="s">
        <v>1208</v>
      </c>
      <c r="H435" s="7"/>
      <c r="I435" s="7"/>
      <c r="J435" s="7"/>
    </row>
    <row r="436" spans="1:10" ht="12.75">
      <c r="A436" s="11" t="s">
        <v>226</v>
      </c>
      <c r="B436" s="15">
        <v>20000</v>
      </c>
      <c r="C436" s="15">
        <v>470</v>
      </c>
      <c r="D436" s="15">
        <f t="shared" si="13"/>
        <v>9400000</v>
      </c>
      <c r="E436" s="19" t="s">
        <v>1212</v>
      </c>
      <c r="H436" s="7"/>
      <c r="I436" s="7"/>
      <c r="J436" s="7"/>
    </row>
    <row r="437" spans="1:10" ht="12.75">
      <c r="A437" s="7" t="s">
        <v>227</v>
      </c>
      <c r="B437" s="15">
        <v>24000</v>
      </c>
      <c r="C437" s="15">
        <v>525</v>
      </c>
      <c r="D437" s="15">
        <f t="shared" si="13"/>
        <v>12600000</v>
      </c>
      <c r="E437" s="19" t="s">
        <v>1212</v>
      </c>
      <c r="H437" s="7"/>
      <c r="I437" s="7"/>
      <c r="J437" s="7"/>
    </row>
    <row r="438" spans="1:10" ht="12.75">
      <c r="A438" s="11" t="s">
        <v>228</v>
      </c>
      <c r="B438" s="15">
        <v>8000</v>
      </c>
      <c r="C438" s="15">
        <v>52</v>
      </c>
      <c r="D438" s="15">
        <f t="shared" si="13"/>
        <v>416000</v>
      </c>
      <c r="E438" s="19" t="s">
        <v>1212</v>
      </c>
      <c r="H438" s="7"/>
      <c r="I438" s="7"/>
      <c r="J438" s="7"/>
    </row>
    <row r="439" spans="1:10" ht="12.75">
      <c r="A439" s="11" t="s">
        <v>230</v>
      </c>
      <c r="B439" s="15">
        <v>50000</v>
      </c>
      <c r="C439" s="15">
        <v>78</v>
      </c>
      <c r="D439" s="15">
        <f t="shared" si="13"/>
        <v>3900000</v>
      </c>
      <c r="E439" s="19" t="s">
        <v>1212</v>
      </c>
      <c r="H439" s="15">
        <f>SUM(D411:D439)</f>
        <v>738980375</v>
      </c>
      <c r="I439" s="80">
        <f>H439/H885*100</f>
        <v>3.1813959386194237</v>
      </c>
      <c r="J439" s="7"/>
    </row>
    <row r="440" spans="1:10" ht="12.75">
      <c r="A440" s="23" t="s">
        <v>231</v>
      </c>
      <c r="B440" s="63" t="s">
        <v>1197</v>
      </c>
      <c r="C440" s="61" t="s">
        <v>1199</v>
      </c>
      <c r="D440" s="15">
        <f t="shared" si="13"/>
        <v>0</v>
      </c>
      <c r="E440" s="61" t="s">
        <v>1203</v>
      </c>
      <c r="H440" s="61"/>
      <c r="I440" s="61"/>
      <c r="J440" s="61"/>
    </row>
    <row r="441" spans="1:10" ht="12.75">
      <c r="A441" s="7" t="s">
        <v>232</v>
      </c>
      <c r="B441" s="15">
        <v>120000</v>
      </c>
      <c r="C441" s="15">
        <v>455</v>
      </c>
      <c r="D441" s="15">
        <f t="shared" si="13"/>
        <v>54600000</v>
      </c>
      <c r="E441" s="19" t="s">
        <v>1208</v>
      </c>
      <c r="H441" s="7"/>
      <c r="I441" s="7"/>
      <c r="J441" s="7"/>
    </row>
    <row r="442" spans="1:10" ht="12.75">
      <c r="A442" s="7" t="s">
        <v>233</v>
      </c>
      <c r="B442" s="15">
        <v>20000</v>
      </c>
      <c r="C442" s="15">
        <v>820</v>
      </c>
      <c r="D442" s="15">
        <f t="shared" si="13"/>
        <v>16400000</v>
      </c>
      <c r="E442" s="19" t="s">
        <v>1212</v>
      </c>
      <c r="F442" s="62" t="s">
        <v>1233</v>
      </c>
      <c r="H442" s="7"/>
      <c r="I442" s="7"/>
      <c r="J442" s="7"/>
    </row>
    <row r="443" spans="1:10" ht="12.75">
      <c r="A443" s="7" t="s">
        <v>234</v>
      </c>
      <c r="B443" s="15">
        <v>22000</v>
      </c>
      <c r="C443" s="15">
        <v>945</v>
      </c>
      <c r="D443" s="15">
        <f t="shared" si="13"/>
        <v>20790000</v>
      </c>
      <c r="E443" s="19" t="s">
        <v>1212</v>
      </c>
      <c r="H443" s="7"/>
      <c r="I443" s="7"/>
      <c r="J443" s="7"/>
    </row>
    <row r="444" spans="1:10" ht="12.75">
      <c r="A444" s="7" t="s">
        <v>235</v>
      </c>
      <c r="B444" s="15">
        <v>17000</v>
      </c>
      <c r="C444" s="15">
        <v>207</v>
      </c>
      <c r="D444" s="15">
        <f t="shared" si="13"/>
        <v>3519000</v>
      </c>
      <c r="E444" s="19" t="s">
        <v>1212</v>
      </c>
      <c r="F444" s="62" t="s">
        <v>1489</v>
      </c>
      <c r="H444" s="7"/>
      <c r="I444" s="7"/>
      <c r="J444" s="7"/>
    </row>
    <row r="445" spans="1:10" ht="12.75">
      <c r="A445" s="11" t="s">
        <v>236</v>
      </c>
      <c r="B445" s="15">
        <v>37000</v>
      </c>
      <c r="C445" s="15">
        <v>1975</v>
      </c>
      <c r="D445" s="15">
        <f aca="true" t="shared" si="14" ref="D445:D523">PRODUCT(C445,B445)</f>
        <v>73075000</v>
      </c>
      <c r="E445" s="19" t="s">
        <v>1212</v>
      </c>
      <c r="H445" s="7"/>
      <c r="I445" s="7"/>
      <c r="J445" s="7"/>
    </row>
    <row r="446" spans="1:10" ht="12.75">
      <c r="A446" s="40" t="s">
        <v>237</v>
      </c>
      <c r="B446" s="15">
        <v>24000</v>
      </c>
      <c r="C446" s="15">
        <v>996</v>
      </c>
      <c r="D446" s="15">
        <f t="shared" si="14"/>
        <v>23904000</v>
      </c>
      <c r="E446" s="19" t="s">
        <v>1212</v>
      </c>
      <c r="H446" s="7"/>
      <c r="I446" s="7"/>
      <c r="J446" s="7"/>
    </row>
    <row r="447" spans="1:10" ht="12.75">
      <c r="A447" s="7" t="s">
        <v>238</v>
      </c>
      <c r="B447" s="15">
        <v>60000</v>
      </c>
      <c r="C447" s="15">
        <v>81</v>
      </c>
      <c r="D447" s="15">
        <f t="shared" si="14"/>
        <v>4860000</v>
      </c>
      <c r="E447" s="19" t="s">
        <v>1212</v>
      </c>
      <c r="H447" s="7"/>
      <c r="I447" s="7"/>
      <c r="J447" s="7"/>
    </row>
    <row r="448" spans="1:10" ht="12.75">
      <c r="A448" s="40" t="s">
        <v>246</v>
      </c>
      <c r="B448" s="15">
        <v>43500</v>
      </c>
      <c r="C448" s="15">
        <v>1420</v>
      </c>
      <c r="D448" s="15">
        <f t="shared" si="14"/>
        <v>61770000</v>
      </c>
      <c r="E448" s="19" t="s">
        <v>1212</v>
      </c>
      <c r="H448" s="7"/>
      <c r="I448" s="7"/>
      <c r="J448" s="7"/>
    </row>
    <row r="449" spans="1:10" ht="12.75">
      <c r="A449" s="40" t="s">
        <v>247</v>
      </c>
      <c r="B449" s="15">
        <v>11757</v>
      </c>
      <c r="C449" s="15">
        <v>899.5</v>
      </c>
      <c r="D449" s="15">
        <f t="shared" si="14"/>
        <v>10575421.5</v>
      </c>
      <c r="E449" s="19" t="s">
        <v>1212</v>
      </c>
      <c r="F449" s="62" t="s">
        <v>1487</v>
      </c>
      <c r="H449" s="7"/>
      <c r="I449" s="7"/>
      <c r="J449" s="7"/>
    </row>
    <row r="450" spans="1:10" ht="12.75">
      <c r="A450" s="7" t="s">
        <v>248</v>
      </c>
      <c r="B450" s="15">
        <v>22500</v>
      </c>
      <c r="C450" s="15">
        <v>125</v>
      </c>
      <c r="D450" s="15">
        <f t="shared" si="14"/>
        <v>2812500</v>
      </c>
      <c r="E450" s="19" t="s">
        <v>1212</v>
      </c>
      <c r="H450" s="7"/>
      <c r="I450" s="7"/>
      <c r="J450" s="7"/>
    </row>
    <row r="451" spans="1:10" ht="12.75">
      <c r="A451" s="7" t="s">
        <v>249</v>
      </c>
      <c r="B451" s="15">
        <v>32000</v>
      </c>
      <c r="C451" s="15">
        <v>240</v>
      </c>
      <c r="D451" s="15">
        <f t="shared" si="14"/>
        <v>7680000</v>
      </c>
      <c r="E451" s="19" t="s">
        <v>1212</v>
      </c>
      <c r="H451" s="7"/>
      <c r="I451" s="7"/>
      <c r="J451" s="7"/>
    </row>
    <row r="452" spans="1:10" ht="12.75">
      <c r="A452" s="7" t="s">
        <v>250</v>
      </c>
      <c r="B452" s="15">
        <v>22000</v>
      </c>
      <c r="C452" s="15">
        <v>289.5</v>
      </c>
      <c r="D452" s="15">
        <f t="shared" si="14"/>
        <v>6369000</v>
      </c>
      <c r="E452" s="19" t="s">
        <v>1212</v>
      </c>
      <c r="F452" s="62" t="s">
        <v>1512</v>
      </c>
      <c r="H452" s="7"/>
      <c r="I452" s="7"/>
      <c r="J452" s="7"/>
    </row>
    <row r="453" spans="1:10" ht="12.75">
      <c r="A453" s="7" t="s">
        <v>251</v>
      </c>
      <c r="B453" s="15">
        <v>50000</v>
      </c>
      <c r="C453" s="15">
        <v>152.25</v>
      </c>
      <c r="D453" s="15">
        <f t="shared" si="14"/>
        <v>7612500</v>
      </c>
      <c r="E453" s="19" t="s">
        <v>1212</v>
      </c>
      <c r="H453" s="7"/>
      <c r="I453" s="7"/>
      <c r="J453" s="7"/>
    </row>
    <row r="454" spans="1:10" ht="12.75">
      <c r="A454" s="11" t="s">
        <v>252</v>
      </c>
      <c r="B454" s="15">
        <v>16000</v>
      </c>
      <c r="C454" s="15">
        <v>858</v>
      </c>
      <c r="D454" s="15">
        <f t="shared" si="14"/>
        <v>13728000</v>
      </c>
      <c r="E454" s="19" t="s">
        <v>1212</v>
      </c>
      <c r="H454" s="7"/>
      <c r="I454" s="7"/>
      <c r="J454" s="7"/>
    </row>
    <row r="455" spans="1:10" ht="12.75">
      <c r="A455" s="11" t="s">
        <v>253</v>
      </c>
      <c r="B455" s="15">
        <v>20000</v>
      </c>
      <c r="C455" s="15">
        <v>89</v>
      </c>
      <c r="D455" s="15">
        <f t="shared" si="14"/>
        <v>1780000</v>
      </c>
      <c r="E455" s="19" t="s">
        <v>1216</v>
      </c>
      <c r="H455" s="7"/>
      <c r="I455" s="7"/>
      <c r="J455" s="7"/>
    </row>
    <row r="456" spans="1:10" ht="12.75">
      <c r="A456" s="7" t="s">
        <v>254</v>
      </c>
      <c r="B456" s="15">
        <v>16000</v>
      </c>
      <c r="C456" s="15">
        <v>863</v>
      </c>
      <c r="D456" s="15">
        <f t="shared" si="14"/>
        <v>13808000</v>
      </c>
      <c r="E456" s="19" t="s">
        <v>1212</v>
      </c>
      <c r="H456" s="7"/>
      <c r="I456" s="7"/>
      <c r="J456" s="7"/>
    </row>
    <row r="457" spans="1:10" ht="12.75">
      <c r="A457" s="7" t="s">
        <v>255</v>
      </c>
      <c r="B457" s="15">
        <v>72000</v>
      </c>
      <c r="C457" s="15">
        <v>415</v>
      </c>
      <c r="D457" s="15">
        <f t="shared" si="14"/>
        <v>29880000</v>
      </c>
      <c r="E457" s="19" t="s">
        <v>1212</v>
      </c>
      <c r="H457" s="7"/>
      <c r="I457" s="7"/>
      <c r="J457" s="7"/>
    </row>
    <row r="458" spans="1:10" ht="12.75">
      <c r="A458" s="7" t="s">
        <v>256</v>
      </c>
      <c r="B458" s="15">
        <v>10200</v>
      </c>
      <c r="C458" s="15">
        <v>117.5</v>
      </c>
      <c r="D458" s="15">
        <f t="shared" si="14"/>
        <v>1198500</v>
      </c>
      <c r="E458" s="19" t="s">
        <v>1212</v>
      </c>
      <c r="F458" s="62" t="s">
        <v>1487</v>
      </c>
      <c r="H458" s="7"/>
      <c r="I458" s="7"/>
      <c r="J458" s="7"/>
    </row>
    <row r="459" spans="1:10" ht="12.75">
      <c r="A459" s="7" t="s">
        <v>257</v>
      </c>
      <c r="B459" s="15">
        <v>10200</v>
      </c>
      <c r="C459" s="15">
        <v>116</v>
      </c>
      <c r="D459" s="15">
        <f t="shared" si="14"/>
        <v>1183200</v>
      </c>
      <c r="E459" s="19" t="s">
        <v>1212</v>
      </c>
      <c r="F459" s="62" t="s">
        <v>1233</v>
      </c>
      <c r="H459" s="15">
        <f>SUM(D441:D459)</f>
        <v>355545121.5</v>
      </c>
      <c r="I459" s="80">
        <f>H459/H885*100</f>
        <v>1.5306628481656899</v>
      </c>
      <c r="J459" s="7"/>
    </row>
    <row r="460" spans="1:10" ht="12.75">
      <c r="A460" s="22" t="s">
        <v>580</v>
      </c>
      <c r="B460" s="3" t="s">
        <v>480</v>
      </c>
      <c r="C460" s="3" t="s">
        <v>481</v>
      </c>
      <c r="D460" s="13">
        <f aca="true" t="shared" si="15" ref="D460:D470">PRODUCT(B460,C460)</f>
        <v>0</v>
      </c>
      <c r="E460" s="3" t="s">
        <v>484</v>
      </c>
      <c r="F460" s="3" t="s">
        <v>483</v>
      </c>
      <c r="G460"/>
      <c r="H460" s="7"/>
      <c r="I460" s="7"/>
      <c r="J460" s="7"/>
    </row>
    <row r="461" spans="1:10" ht="12.75">
      <c r="A461" t="s">
        <v>581</v>
      </c>
      <c r="B461" s="13">
        <v>43000</v>
      </c>
      <c r="C461">
        <v>93.5</v>
      </c>
      <c r="D461" s="13">
        <f t="shared" si="15"/>
        <v>4020500</v>
      </c>
      <c r="E461"/>
      <c r="F461"/>
      <c r="G461"/>
      <c r="H461" s="7"/>
      <c r="I461" s="7"/>
      <c r="J461" s="7"/>
    </row>
    <row r="462" spans="1:10" ht="12.75">
      <c r="A462" t="s">
        <v>582</v>
      </c>
      <c r="B462" s="13">
        <v>20000</v>
      </c>
      <c r="C462">
        <v>35</v>
      </c>
      <c r="D462" s="13">
        <f t="shared" si="15"/>
        <v>700000</v>
      </c>
      <c r="E462"/>
      <c r="F462" t="s">
        <v>1050</v>
      </c>
      <c r="G462"/>
      <c r="H462" s="7"/>
      <c r="I462" s="7"/>
      <c r="J462" s="7"/>
    </row>
    <row r="463" spans="1:10" ht="12.75">
      <c r="A463" t="s">
        <v>583</v>
      </c>
      <c r="B463" s="13">
        <v>12800</v>
      </c>
      <c r="C463">
        <v>490</v>
      </c>
      <c r="D463" s="13">
        <f t="shared" si="15"/>
        <v>6272000</v>
      </c>
      <c r="E463"/>
      <c r="F463"/>
      <c r="G463"/>
      <c r="H463" s="7"/>
      <c r="I463" s="7"/>
      <c r="J463" s="7"/>
    </row>
    <row r="464" spans="1:10" ht="12.75">
      <c r="A464" t="s">
        <v>584</v>
      </c>
      <c r="B464" s="13">
        <v>60000</v>
      </c>
      <c r="C464">
        <v>553</v>
      </c>
      <c r="D464" s="13">
        <f t="shared" si="15"/>
        <v>33180000</v>
      </c>
      <c r="E464"/>
      <c r="F464"/>
      <c r="G464"/>
      <c r="H464" s="7"/>
      <c r="I464" s="7"/>
      <c r="J464" s="7"/>
    </row>
    <row r="465" spans="1:10" ht="12.75">
      <c r="A465" t="s">
        <v>585</v>
      </c>
      <c r="B465" s="13">
        <v>45000</v>
      </c>
      <c r="C465">
        <v>79</v>
      </c>
      <c r="D465" s="13">
        <f t="shared" si="15"/>
        <v>3555000</v>
      </c>
      <c r="E465"/>
      <c r="F465"/>
      <c r="G465"/>
      <c r="H465" s="7"/>
      <c r="I465" s="7"/>
      <c r="J465" s="7"/>
    </row>
    <row r="466" spans="1:10" ht="12.75">
      <c r="A466" t="s">
        <v>586</v>
      </c>
      <c r="B466" s="13">
        <v>12000</v>
      </c>
      <c r="C466">
        <v>130</v>
      </c>
      <c r="D466" s="13">
        <f t="shared" si="15"/>
        <v>1560000</v>
      </c>
      <c r="E466"/>
      <c r="F466"/>
      <c r="G466"/>
      <c r="H466" s="7"/>
      <c r="I466" s="7"/>
      <c r="J466" s="7"/>
    </row>
    <row r="467" spans="1:10" ht="12.75">
      <c r="A467" t="s">
        <v>587</v>
      </c>
      <c r="B467" s="13">
        <v>25000</v>
      </c>
      <c r="C467"/>
      <c r="D467" s="13">
        <f t="shared" si="15"/>
        <v>25000</v>
      </c>
      <c r="E467"/>
      <c r="F467"/>
      <c r="G467" t="s">
        <v>918</v>
      </c>
      <c r="H467" s="7"/>
      <c r="I467" s="7"/>
      <c r="J467" s="7"/>
    </row>
    <row r="468" spans="1:10" ht="12.75">
      <c r="A468" t="s">
        <v>588</v>
      </c>
      <c r="B468" s="13">
        <v>20000</v>
      </c>
      <c r="C468">
        <v>200</v>
      </c>
      <c r="D468" s="13">
        <f t="shared" si="15"/>
        <v>4000000</v>
      </c>
      <c r="E468"/>
      <c r="F468" t="s">
        <v>1512</v>
      </c>
      <c r="G468"/>
      <c r="H468" s="7"/>
      <c r="I468" s="7"/>
      <c r="J468" s="7"/>
    </row>
    <row r="469" spans="1:10" ht="12.75">
      <c r="A469" t="s">
        <v>589</v>
      </c>
      <c r="B469" s="13">
        <v>10000</v>
      </c>
      <c r="C469">
        <v>194</v>
      </c>
      <c r="D469" s="13">
        <f t="shared" si="15"/>
        <v>1940000</v>
      </c>
      <c r="E469"/>
      <c r="F469"/>
      <c r="G469"/>
      <c r="H469" s="7"/>
      <c r="I469" s="7"/>
      <c r="J469" s="7"/>
    </row>
    <row r="470" spans="1:10" ht="12.75">
      <c r="A470" t="s">
        <v>590</v>
      </c>
      <c r="B470" s="13">
        <v>20000</v>
      </c>
      <c r="C470"/>
      <c r="D470" s="13">
        <f t="shared" si="15"/>
        <v>20000</v>
      </c>
      <c r="E470"/>
      <c r="F470"/>
      <c r="G470"/>
      <c r="H470" s="77">
        <f>SUM(D461:D470)</f>
        <v>55272500</v>
      </c>
      <c r="I470" s="80">
        <f>H470/H885*100</f>
        <v>0.2379545018598662</v>
      </c>
      <c r="J470" s="7"/>
    </row>
    <row r="471" spans="1:10" ht="12.75">
      <c r="A471" s="23" t="s">
        <v>258</v>
      </c>
      <c r="B471" s="63" t="s">
        <v>1197</v>
      </c>
      <c r="C471" s="61" t="s">
        <v>1199</v>
      </c>
      <c r="D471" s="15">
        <f t="shared" si="14"/>
        <v>0</v>
      </c>
      <c r="E471" s="61" t="s">
        <v>1203</v>
      </c>
      <c r="H471" s="61"/>
      <c r="I471" s="61"/>
      <c r="J471" s="61"/>
    </row>
    <row r="472" spans="1:10" ht="12.75">
      <c r="A472" s="7" t="s">
        <v>259</v>
      </c>
      <c r="B472" s="15">
        <v>20000</v>
      </c>
      <c r="C472" s="15">
        <v>1732</v>
      </c>
      <c r="D472" s="15">
        <f t="shared" si="14"/>
        <v>34640000</v>
      </c>
      <c r="E472" s="19" t="s">
        <v>1212</v>
      </c>
      <c r="H472" s="7"/>
      <c r="I472" s="7"/>
      <c r="J472" s="7"/>
    </row>
    <row r="473" spans="1:10" ht="12.75">
      <c r="A473" s="11" t="s">
        <v>260</v>
      </c>
      <c r="B473" s="15">
        <v>24000</v>
      </c>
      <c r="C473" s="15">
        <v>1220</v>
      </c>
      <c r="D473" s="15">
        <f t="shared" si="14"/>
        <v>29280000</v>
      </c>
      <c r="E473" s="19" t="s">
        <v>1212</v>
      </c>
      <c r="H473" s="7"/>
      <c r="I473" s="7"/>
      <c r="J473" s="7"/>
    </row>
    <row r="474" spans="1:10" ht="12.75">
      <c r="A474" s="11" t="s">
        <v>261</v>
      </c>
      <c r="B474" s="15">
        <v>6600</v>
      </c>
      <c r="C474" s="15">
        <v>775</v>
      </c>
      <c r="D474" s="15">
        <f t="shared" si="14"/>
        <v>5115000</v>
      </c>
      <c r="E474" s="19" t="s">
        <v>1212</v>
      </c>
      <c r="H474" s="7"/>
      <c r="I474" s="7"/>
      <c r="J474" s="7"/>
    </row>
    <row r="475" spans="1:10" ht="12.75">
      <c r="A475" s="11" t="s">
        <v>262</v>
      </c>
      <c r="B475" s="15">
        <v>26000</v>
      </c>
      <c r="C475" s="15">
        <v>868</v>
      </c>
      <c r="D475" s="15">
        <f t="shared" si="14"/>
        <v>22568000</v>
      </c>
      <c r="E475" s="19" t="s">
        <v>1212</v>
      </c>
      <c r="H475" s="15">
        <f>SUM(D472:D475)</f>
        <v>91603000</v>
      </c>
      <c r="I475" s="80">
        <f>H475/H885*100</f>
        <v>0.3943615040728992</v>
      </c>
      <c r="J475" s="7"/>
    </row>
    <row r="476" spans="1:10" ht="12.75">
      <c r="A476" s="23" t="s">
        <v>263</v>
      </c>
      <c r="B476" s="63" t="s">
        <v>1197</v>
      </c>
      <c r="C476" s="61" t="s">
        <v>1199</v>
      </c>
      <c r="D476" s="15">
        <f t="shared" si="14"/>
        <v>0</v>
      </c>
      <c r="E476" s="61" t="s">
        <v>1203</v>
      </c>
      <c r="H476" s="61"/>
      <c r="I476" s="61"/>
      <c r="J476" s="61"/>
    </row>
    <row r="477" spans="1:10" ht="12.75">
      <c r="A477" s="7" t="s">
        <v>264</v>
      </c>
      <c r="B477" s="15">
        <v>7200</v>
      </c>
      <c r="C477" s="15">
        <v>600</v>
      </c>
      <c r="D477" s="15">
        <f t="shared" si="14"/>
        <v>4320000</v>
      </c>
      <c r="E477" s="19" t="s">
        <v>1212</v>
      </c>
      <c r="H477" s="7"/>
      <c r="I477" s="7"/>
      <c r="J477" s="7"/>
    </row>
    <row r="478" spans="1:10" ht="12.75">
      <c r="A478" s="11" t="s">
        <v>265</v>
      </c>
      <c r="B478" s="15">
        <v>20000</v>
      </c>
      <c r="C478" s="15">
        <v>289</v>
      </c>
      <c r="D478" s="15">
        <f t="shared" si="14"/>
        <v>5780000</v>
      </c>
      <c r="E478" s="19" t="s">
        <v>1212</v>
      </c>
      <c r="H478" s="7"/>
      <c r="I478" s="7"/>
      <c r="J478" s="7"/>
    </row>
    <row r="479" spans="1:10" ht="12.75">
      <c r="A479" s="11" t="s">
        <v>266</v>
      </c>
      <c r="B479" s="15">
        <v>381</v>
      </c>
      <c r="C479" s="15">
        <v>76</v>
      </c>
      <c r="D479" s="15">
        <f t="shared" si="14"/>
        <v>28956</v>
      </c>
      <c r="E479" s="19" t="s">
        <v>1216</v>
      </c>
      <c r="F479" s="62" t="s">
        <v>1233</v>
      </c>
      <c r="H479" s="7"/>
      <c r="I479" s="7"/>
      <c r="J479" s="7"/>
    </row>
    <row r="480" spans="1:10" ht="12.75">
      <c r="A480" s="11" t="s">
        <v>267</v>
      </c>
      <c r="B480" s="15">
        <v>25000</v>
      </c>
      <c r="C480" s="15">
        <v>624</v>
      </c>
      <c r="D480" s="15">
        <f t="shared" si="14"/>
        <v>15600000</v>
      </c>
      <c r="E480" s="19" t="s">
        <v>1212</v>
      </c>
      <c r="H480" s="7"/>
      <c r="I480" s="7"/>
      <c r="J480" s="7"/>
    </row>
    <row r="481" spans="1:10" ht="12.75">
      <c r="A481" s="11" t="s">
        <v>268</v>
      </c>
      <c r="B481" s="15">
        <v>16000</v>
      </c>
      <c r="C481" s="15">
        <v>95</v>
      </c>
      <c r="D481" s="15">
        <f t="shared" si="14"/>
        <v>1520000</v>
      </c>
      <c r="E481" s="19" t="s">
        <v>1212</v>
      </c>
      <c r="F481" s="62" t="s">
        <v>1489</v>
      </c>
      <c r="H481" s="7"/>
      <c r="I481" s="7"/>
      <c r="J481" s="7"/>
    </row>
    <row r="482" spans="1:10" ht="12.75">
      <c r="A482" s="11" t="s">
        <v>269</v>
      </c>
      <c r="B482" s="15">
        <v>32000</v>
      </c>
      <c r="C482" s="15">
        <v>324</v>
      </c>
      <c r="D482" s="15">
        <f t="shared" si="14"/>
        <v>10368000</v>
      </c>
      <c r="E482" s="19" t="s">
        <v>1212</v>
      </c>
      <c r="H482" s="7"/>
      <c r="I482" s="7"/>
      <c r="J482" s="7"/>
    </row>
    <row r="483" spans="1:10" ht="12.75">
      <c r="A483" s="11" t="s">
        <v>270</v>
      </c>
      <c r="B483" s="15">
        <v>180000</v>
      </c>
      <c r="C483" s="15">
        <v>155</v>
      </c>
      <c r="D483" s="15">
        <f t="shared" si="14"/>
        <v>27900000</v>
      </c>
      <c r="E483" s="19" t="s">
        <v>1208</v>
      </c>
      <c r="H483" s="7"/>
      <c r="I483" s="7"/>
      <c r="J483" s="7"/>
    </row>
    <row r="484" spans="1:10" ht="12.75">
      <c r="A484" s="11" t="s">
        <v>271</v>
      </c>
      <c r="B484" s="15">
        <v>80000</v>
      </c>
      <c r="C484" s="15">
        <v>157.5</v>
      </c>
      <c r="D484" s="15">
        <f t="shared" si="14"/>
        <v>12600000</v>
      </c>
      <c r="E484" s="19" t="s">
        <v>1208</v>
      </c>
      <c r="F484" s="62" t="s">
        <v>1512</v>
      </c>
      <c r="H484" s="7"/>
      <c r="I484" s="7"/>
      <c r="J484" s="7"/>
    </row>
    <row r="485" spans="1:10" ht="12.75">
      <c r="A485" s="11" t="s">
        <v>272</v>
      </c>
      <c r="B485" s="15">
        <v>20250</v>
      </c>
      <c r="C485" s="15">
        <v>211.5</v>
      </c>
      <c r="D485" s="15">
        <f t="shared" si="14"/>
        <v>4282875</v>
      </c>
      <c r="E485" s="19" t="s">
        <v>1216</v>
      </c>
      <c r="H485" s="7"/>
      <c r="I485" s="7"/>
      <c r="J485" s="7"/>
    </row>
    <row r="486" spans="1:10" ht="12.75">
      <c r="A486" s="11" t="s">
        <v>273</v>
      </c>
      <c r="B486" s="15">
        <v>10000</v>
      </c>
      <c r="C486" s="15">
        <v>615</v>
      </c>
      <c r="D486" s="15">
        <f t="shared" si="14"/>
        <v>6150000</v>
      </c>
      <c r="E486" s="19" t="s">
        <v>1212</v>
      </c>
      <c r="H486" s="7"/>
      <c r="I486" s="7"/>
      <c r="J486" s="7"/>
    </row>
    <row r="487" spans="1:10" ht="12.75">
      <c r="A487" s="11" t="s">
        <v>274</v>
      </c>
      <c r="B487" s="15">
        <v>20000</v>
      </c>
      <c r="C487" s="15">
        <v>300</v>
      </c>
      <c r="D487" s="15">
        <f t="shared" si="14"/>
        <v>6000000</v>
      </c>
      <c r="E487" s="19" t="s">
        <v>1216</v>
      </c>
      <c r="H487" s="7"/>
      <c r="I487" s="7"/>
      <c r="J487" s="7"/>
    </row>
    <row r="488" spans="1:10" ht="12.75">
      <c r="A488" s="11" t="s">
        <v>275</v>
      </c>
      <c r="B488" s="15">
        <v>120000</v>
      </c>
      <c r="C488" s="15">
        <v>120</v>
      </c>
      <c r="D488" s="15">
        <f t="shared" si="14"/>
        <v>14400000</v>
      </c>
      <c r="E488" s="19" t="s">
        <v>1208</v>
      </c>
      <c r="H488" s="7"/>
      <c r="I488" s="7"/>
      <c r="J488" s="7"/>
    </row>
    <row r="489" spans="1:10" ht="12.75">
      <c r="A489" s="11" t="s">
        <v>276</v>
      </c>
      <c r="B489" s="15">
        <v>60000</v>
      </c>
      <c r="C489" s="15">
        <v>170</v>
      </c>
      <c r="D489" s="15">
        <f t="shared" si="14"/>
        <v>10200000</v>
      </c>
      <c r="E489" s="19" t="s">
        <v>1208</v>
      </c>
      <c r="F489" s="62" t="s">
        <v>1512</v>
      </c>
      <c r="H489" s="7"/>
      <c r="I489" s="7"/>
      <c r="J489" s="7"/>
    </row>
    <row r="490" spans="1:10" ht="12.75">
      <c r="A490" s="11" t="s">
        <v>277</v>
      </c>
      <c r="B490" s="15">
        <v>20000</v>
      </c>
      <c r="C490" s="15">
        <v>600</v>
      </c>
      <c r="D490" s="15">
        <f t="shared" si="14"/>
        <v>12000000</v>
      </c>
      <c r="E490" s="19" t="s">
        <v>1212</v>
      </c>
      <c r="H490" s="7"/>
      <c r="I490" s="7"/>
      <c r="J490" s="7"/>
    </row>
    <row r="491" spans="1:10" ht="12.75">
      <c r="A491" s="11" t="s">
        <v>278</v>
      </c>
      <c r="B491" s="15">
        <v>20000</v>
      </c>
      <c r="C491" s="15">
        <v>548</v>
      </c>
      <c r="D491" s="15">
        <f t="shared" si="14"/>
        <v>10960000</v>
      </c>
      <c r="E491" s="19" t="s">
        <v>1212</v>
      </c>
      <c r="F491" s="62" t="s">
        <v>1512</v>
      </c>
      <c r="H491" s="7"/>
      <c r="I491" s="7"/>
      <c r="J491" s="7"/>
    </row>
    <row r="492" spans="1:10" ht="12.75">
      <c r="A492" s="11" t="s">
        <v>279</v>
      </c>
      <c r="B492" s="15">
        <v>20000</v>
      </c>
      <c r="C492" s="15">
        <v>1340</v>
      </c>
      <c r="D492" s="15">
        <f t="shared" si="14"/>
        <v>26800000</v>
      </c>
      <c r="E492" s="19" t="s">
        <v>1212</v>
      </c>
      <c r="H492" s="7"/>
      <c r="I492" s="7"/>
      <c r="J492" s="7"/>
    </row>
    <row r="493" spans="1:10" ht="12.75">
      <c r="A493" s="11" t="s">
        <v>280</v>
      </c>
      <c r="B493" s="15">
        <v>20000</v>
      </c>
      <c r="C493" s="15">
        <v>121.5</v>
      </c>
      <c r="D493" s="15">
        <f t="shared" si="14"/>
        <v>2430000</v>
      </c>
      <c r="E493" s="19" t="s">
        <v>1212</v>
      </c>
      <c r="H493" s="7"/>
      <c r="I493" s="7"/>
      <c r="J493" s="7"/>
    </row>
    <row r="494" spans="1:10" ht="12.75">
      <c r="A494" s="7" t="s">
        <v>284</v>
      </c>
      <c r="B494" s="15">
        <v>6000</v>
      </c>
      <c r="C494" s="15" t="s">
        <v>1211</v>
      </c>
      <c r="D494" s="15">
        <f t="shared" si="14"/>
        <v>6000</v>
      </c>
      <c r="E494" s="19" t="s">
        <v>1212</v>
      </c>
      <c r="F494" s="62" t="s">
        <v>1487</v>
      </c>
      <c r="H494" s="7"/>
      <c r="I494" s="7"/>
      <c r="J494" s="7"/>
    </row>
    <row r="495" spans="1:5" ht="12.75">
      <c r="A495" s="19" t="s">
        <v>285</v>
      </c>
      <c r="B495" s="67">
        <v>40000</v>
      </c>
      <c r="C495" s="19">
        <v>74</v>
      </c>
      <c r="D495" s="15">
        <f t="shared" si="14"/>
        <v>2960000</v>
      </c>
      <c r="E495" s="19" t="s">
        <v>1216</v>
      </c>
    </row>
    <row r="496" spans="1:6" ht="12.75">
      <c r="A496" s="19" t="s">
        <v>286</v>
      </c>
      <c r="B496" s="67">
        <v>9000</v>
      </c>
      <c r="C496" s="19">
        <v>29</v>
      </c>
      <c r="D496" s="15">
        <f t="shared" si="14"/>
        <v>261000</v>
      </c>
      <c r="E496" s="19" t="s">
        <v>1216</v>
      </c>
      <c r="F496" s="62" t="s">
        <v>1489</v>
      </c>
    </row>
    <row r="497" spans="1:5" ht="12.75">
      <c r="A497" s="19" t="s">
        <v>287</v>
      </c>
      <c r="B497" s="67">
        <v>18000</v>
      </c>
      <c r="C497" s="19">
        <v>525</v>
      </c>
      <c r="D497" s="15">
        <f t="shared" si="14"/>
        <v>9450000</v>
      </c>
      <c r="E497" s="19" t="s">
        <v>1216</v>
      </c>
    </row>
    <row r="498" spans="1:7" ht="12.75">
      <c r="A498" s="7" t="s">
        <v>540</v>
      </c>
      <c r="B498" s="65">
        <v>5250</v>
      </c>
      <c r="C498" s="7">
        <v>998</v>
      </c>
      <c r="D498" s="65">
        <f>PRODUCT(B498,C498)</f>
        <v>5239500</v>
      </c>
      <c r="E498" s="7"/>
      <c r="F498" s="7"/>
      <c r="G498" s="7"/>
    </row>
    <row r="499" spans="1:7" ht="12.75">
      <c r="A499" s="7" t="s">
        <v>541</v>
      </c>
      <c r="B499" s="65">
        <v>45000</v>
      </c>
      <c r="C499" s="7">
        <v>242</v>
      </c>
      <c r="D499" s="65">
        <f>PRODUCT(B499,C499)</f>
        <v>10890000</v>
      </c>
      <c r="E499" s="7"/>
      <c r="F499" s="7"/>
      <c r="G499" s="7"/>
    </row>
    <row r="500" spans="1:7" ht="12.75">
      <c r="A500" s="7" t="s">
        <v>542</v>
      </c>
      <c r="B500" s="65">
        <v>4000</v>
      </c>
      <c r="C500" s="7">
        <v>11.75</v>
      </c>
      <c r="D500" s="65">
        <f>PRODUCT(B500,C500)</f>
        <v>47000</v>
      </c>
      <c r="E500" s="7"/>
      <c r="F500" s="7" t="s">
        <v>1050</v>
      </c>
      <c r="G500" s="7"/>
    </row>
    <row r="501" spans="1:9" ht="12.75">
      <c r="A501" s="7" t="s">
        <v>543</v>
      </c>
      <c r="B501" s="65">
        <v>32500</v>
      </c>
      <c r="C501" s="7">
        <v>11.5</v>
      </c>
      <c r="D501" s="65">
        <f>PRODUCT(B501,C501)</f>
        <v>373750</v>
      </c>
      <c r="E501" s="7"/>
      <c r="F501" s="7"/>
      <c r="G501" s="7"/>
      <c r="H501" s="78">
        <f>SUM(D477:D501)</f>
        <v>200567081</v>
      </c>
      <c r="I501" s="80">
        <f>H501/H885*100</f>
        <v>0.8634644687474319</v>
      </c>
    </row>
    <row r="502" spans="1:10" ht="12.75">
      <c r="A502" s="23" t="s">
        <v>288</v>
      </c>
      <c r="B502" s="63" t="s">
        <v>1197</v>
      </c>
      <c r="C502" s="61" t="s">
        <v>1199</v>
      </c>
      <c r="D502" s="15">
        <f t="shared" si="14"/>
        <v>0</v>
      </c>
      <c r="E502" s="61" t="s">
        <v>1203</v>
      </c>
      <c r="H502" s="61"/>
      <c r="I502" s="61"/>
      <c r="J502" s="61"/>
    </row>
    <row r="503" spans="1:10" ht="12.75">
      <c r="A503" s="7" t="s">
        <v>289</v>
      </c>
      <c r="B503" s="15">
        <v>100000</v>
      </c>
      <c r="C503" s="15">
        <v>176.5</v>
      </c>
      <c r="D503" s="15">
        <f t="shared" si="14"/>
        <v>17650000</v>
      </c>
      <c r="E503" s="19" t="s">
        <v>1212</v>
      </c>
      <c r="H503" s="7"/>
      <c r="I503" s="7"/>
      <c r="J503" s="7"/>
    </row>
    <row r="504" spans="1:10" ht="12.75">
      <c r="A504" s="7" t="s">
        <v>290</v>
      </c>
      <c r="B504" s="15">
        <v>7500</v>
      </c>
      <c r="C504" s="15">
        <v>640</v>
      </c>
      <c r="D504" s="15">
        <f t="shared" si="14"/>
        <v>4800000</v>
      </c>
      <c r="E504" s="19" t="s">
        <v>1212</v>
      </c>
      <c r="F504" s="62" t="s">
        <v>1489</v>
      </c>
      <c r="H504" s="7"/>
      <c r="I504" s="7"/>
      <c r="J504" s="7"/>
    </row>
    <row r="505" spans="1:10" ht="12.75">
      <c r="A505" s="7" t="s">
        <v>291</v>
      </c>
      <c r="B505" s="15">
        <v>8000</v>
      </c>
      <c r="C505" s="15">
        <v>17.5</v>
      </c>
      <c r="D505" s="15">
        <f t="shared" si="14"/>
        <v>140000</v>
      </c>
      <c r="E505" s="19" t="s">
        <v>1216</v>
      </c>
      <c r="H505" s="7"/>
      <c r="I505" s="7"/>
      <c r="J505" s="7"/>
    </row>
    <row r="506" spans="1:10" ht="12.75">
      <c r="A506" s="7" t="s">
        <v>292</v>
      </c>
      <c r="B506" s="15">
        <v>22000</v>
      </c>
      <c r="C506" s="15">
        <v>26</v>
      </c>
      <c r="D506" s="15">
        <f t="shared" si="14"/>
        <v>572000</v>
      </c>
      <c r="E506" s="19" t="s">
        <v>1216</v>
      </c>
      <c r="F506" s="62" t="s">
        <v>1512</v>
      </c>
      <c r="H506" s="7"/>
      <c r="I506" s="7"/>
      <c r="J506" s="7"/>
    </row>
    <row r="507" spans="1:10" ht="12.75">
      <c r="A507" s="7" t="s">
        <v>293</v>
      </c>
      <c r="B507" s="15">
        <v>70000</v>
      </c>
      <c r="C507" s="15">
        <v>114</v>
      </c>
      <c r="D507" s="15">
        <f t="shared" si="14"/>
        <v>7980000</v>
      </c>
      <c r="E507" s="19" t="s">
        <v>1212</v>
      </c>
      <c r="H507" s="7"/>
      <c r="I507" s="7"/>
      <c r="J507" s="7"/>
    </row>
    <row r="508" spans="1:10" ht="12.75">
      <c r="A508" s="7" t="s">
        <v>294</v>
      </c>
      <c r="B508" s="15">
        <v>9000</v>
      </c>
      <c r="C508" s="15">
        <v>185</v>
      </c>
      <c r="D508" s="15">
        <f t="shared" si="14"/>
        <v>1665000</v>
      </c>
      <c r="E508" s="19" t="s">
        <v>1212</v>
      </c>
      <c r="F508" s="62" t="s">
        <v>1489</v>
      </c>
      <c r="H508" s="7"/>
      <c r="I508" s="7"/>
      <c r="J508" s="7"/>
    </row>
    <row r="509" spans="1:10" ht="12.75">
      <c r="A509" s="7" t="s">
        <v>295</v>
      </c>
      <c r="B509" s="15">
        <v>106000</v>
      </c>
      <c r="C509" s="15">
        <v>11.25</v>
      </c>
      <c r="D509" s="15">
        <f t="shared" si="14"/>
        <v>1192500</v>
      </c>
      <c r="E509" s="19" t="s">
        <v>1212</v>
      </c>
      <c r="H509" s="7"/>
      <c r="I509" s="7"/>
      <c r="J509" s="7"/>
    </row>
    <row r="510" spans="1:10" ht="12.75">
      <c r="A510" s="7" t="s">
        <v>297</v>
      </c>
      <c r="B510" s="15">
        <v>300000</v>
      </c>
      <c r="C510" s="15">
        <v>3.5</v>
      </c>
      <c r="D510" s="15">
        <f t="shared" si="14"/>
        <v>1050000</v>
      </c>
      <c r="E510" s="19" t="s">
        <v>1216</v>
      </c>
      <c r="H510" s="7"/>
      <c r="I510" s="7"/>
      <c r="J510" s="7"/>
    </row>
    <row r="511" spans="1:10" ht="12.75">
      <c r="A511" s="11" t="s">
        <v>298</v>
      </c>
      <c r="B511" s="15">
        <v>100000</v>
      </c>
      <c r="C511" s="15">
        <v>500</v>
      </c>
      <c r="D511" s="15">
        <f t="shared" si="14"/>
        <v>50000000</v>
      </c>
      <c r="E511" s="19" t="s">
        <v>1208</v>
      </c>
      <c r="H511" s="7"/>
      <c r="I511" s="7"/>
      <c r="J511" s="7"/>
    </row>
    <row r="512" spans="1:10" ht="12.75">
      <c r="A512" s="11" t="s">
        <v>299</v>
      </c>
      <c r="B512" s="15">
        <v>2000</v>
      </c>
      <c r="C512" s="15">
        <v>700</v>
      </c>
      <c r="D512" s="15">
        <f t="shared" si="14"/>
        <v>1400000</v>
      </c>
      <c r="E512" s="19" t="s">
        <v>1216</v>
      </c>
      <c r="H512" s="7"/>
      <c r="I512" s="7"/>
      <c r="J512" s="7"/>
    </row>
    <row r="513" spans="1:10" ht="12.75">
      <c r="A513" s="11" t="s">
        <v>300</v>
      </c>
      <c r="B513" s="15">
        <v>1000</v>
      </c>
      <c r="C513" s="15">
        <v>730</v>
      </c>
      <c r="D513" s="15">
        <f t="shared" si="14"/>
        <v>730000</v>
      </c>
      <c r="E513" s="19" t="s">
        <v>1216</v>
      </c>
      <c r="H513" s="7"/>
      <c r="I513" s="7"/>
      <c r="J513" s="7"/>
    </row>
    <row r="514" spans="1:10" ht="12.75">
      <c r="A514" s="11" t="s">
        <v>301</v>
      </c>
      <c r="B514" s="15">
        <v>120000</v>
      </c>
      <c r="C514" s="15">
        <v>162</v>
      </c>
      <c r="D514" s="15">
        <f t="shared" si="14"/>
        <v>19440000</v>
      </c>
      <c r="E514" s="19" t="s">
        <v>1208</v>
      </c>
      <c r="H514" s="7"/>
      <c r="I514" s="7"/>
      <c r="J514" s="7"/>
    </row>
    <row r="515" spans="1:10" ht="12.75">
      <c r="A515" s="11" t="s">
        <v>302</v>
      </c>
      <c r="B515" s="15">
        <v>60000</v>
      </c>
      <c r="C515" s="15">
        <v>288</v>
      </c>
      <c r="D515" s="15">
        <f t="shared" si="14"/>
        <v>17280000</v>
      </c>
      <c r="E515" s="19" t="s">
        <v>1208</v>
      </c>
      <c r="F515" s="62" t="s">
        <v>1512</v>
      </c>
      <c r="H515" s="7"/>
      <c r="I515" s="7"/>
      <c r="J515" s="7"/>
    </row>
    <row r="516" spans="1:10" ht="12.75">
      <c r="A516" s="11" t="s">
        <v>303</v>
      </c>
      <c r="B516" s="15">
        <v>20730</v>
      </c>
      <c r="C516" s="15" t="s">
        <v>1211</v>
      </c>
      <c r="D516" s="15">
        <f t="shared" si="14"/>
        <v>20730</v>
      </c>
      <c r="E516" s="19" t="s">
        <v>1212</v>
      </c>
      <c r="F516" s="62" t="s">
        <v>1487</v>
      </c>
      <c r="H516" s="7"/>
      <c r="I516" s="7"/>
      <c r="J516" s="7"/>
    </row>
    <row r="517" spans="1:10" ht="12.75">
      <c r="A517" s="11" t="s">
        <v>304</v>
      </c>
      <c r="B517" s="15">
        <v>300000</v>
      </c>
      <c r="C517" s="15">
        <v>593</v>
      </c>
      <c r="D517" s="15">
        <f t="shared" si="14"/>
        <v>177900000</v>
      </c>
      <c r="E517" s="19" t="s">
        <v>1208</v>
      </c>
      <c r="H517" s="7"/>
      <c r="I517" s="7"/>
      <c r="J517" s="7"/>
    </row>
    <row r="518" spans="1:10" ht="12.75">
      <c r="A518" s="11" t="s">
        <v>305</v>
      </c>
      <c r="B518" s="15">
        <v>23420</v>
      </c>
      <c r="C518" s="15">
        <v>320</v>
      </c>
      <c r="D518" s="15">
        <f t="shared" si="14"/>
        <v>7494400</v>
      </c>
      <c r="E518" s="19" t="s">
        <v>1216</v>
      </c>
      <c r="F518" s="62" t="s">
        <v>1487</v>
      </c>
      <c r="H518" s="7"/>
      <c r="I518" s="7"/>
      <c r="J518" s="7"/>
    </row>
    <row r="519" spans="1:10" ht="12.75">
      <c r="A519" s="11" t="s">
        <v>306</v>
      </c>
      <c r="B519" s="15">
        <v>300000</v>
      </c>
      <c r="C519" s="15">
        <v>162</v>
      </c>
      <c r="D519" s="15">
        <f t="shared" si="14"/>
        <v>48600000</v>
      </c>
      <c r="E519" s="19" t="s">
        <v>1208</v>
      </c>
      <c r="H519" s="7"/>
      <c r="I519" s="7"/>
      <c r="J519" s="7"/>
    </row>
    <row r="520" spans="1:10" ht="12.75">
      <c r="A520" s="11" t="s">
        <v>307</v>
      </c>
      <c r="B520" s="15">
        <v>126000</v>
      </c>
      <c r="C520" s="15">
        <v>600</v>
      </c>
      <c r="D520" s="15">
        <f t="shared" si="14"/>
        <v>75600000</v>
      </c>
      <c r="E520" s="19" t="s">
        <v>1208</v>
      </c>
      <c r="H520" s="7"/>
      <c r="I520" s="7"/>
      <c r="J520" s="7"/>
    </row>
    <row r="521" spans="1:10" ht="12.75">
      <c r="A521" s="11" t="s">
        <v>308</v>
      </c>
      <c r="B521" s="15">
        <v>34000</v>
      </c>
      <c r="C521" s="15">
        <v>287</v>
      </c>
      <c r="D521" s="15">
        <f t="shared" si="14"/>
        <v>9758000</v>
      </c>
      <c r="E521" s="19" t="s">
        <v>1208</v>
      </c>
      <c r="F521" s="62" t="s">
        <v>1487</v>
      </c>
      <c r="H521" s="7"/>
      <c r="I521" s="7"/>
      <c r="J521" s="7"/>
    </row>
    <row r="522" spans="1:10" ht="12.75">
      <c r="A522" s="11" t="s">
        <v>309</v>
      </c>
      <c r="B522" s="15">
        <v>100000</v>
      </c>
      <c r="C522" s="15">
        <v>133</v>
      </c>
      <c r="D522" s="15">
        <f t="shared" si="14"/>
        <v>13300000</v>
      </c>
      <c r="E522" s="19" t="s">
        <v>1208</v>
      </c>
      <c r="H522" s="7"/>
      <c r="I522" s="7"/>
      <c r="J522" s="7"/>
    </row>
    <row r="523" spans="1:10" ht="12.75">
      <c r="A523" s="7" t="s">
        <v>310</v>
      </c>
      <c r="B523" s="15">
        <v>5600</v>
      </c>
      <c r="C523" s="15">
        <v>575</v>
      </c>
      <c r="D523" s="15">
        <f t="shared" si="14"/>
        <v>3220000</v>
      </c>
      <c r="E523" s="19" t="s">
        <v>1216</v>
      </c>
      <c r="H523" s="7"/>
      <c r="I523" s="7"/>
      <c r="J523" s="7"/>
    </row>
    <row r="524" spans="1:10" ht="12.75">
      <c r="A524" s="7" t="s">
        <v>311</v>
      </c>
      <c r="B524" s="15">
        <v>400</v>
      </c>
      <c r="C524" s="15" t="s">
        <v>1211</v>
      </c>
      <c r="D524" s="15">
        <f aca="true" t="shared" si="16" ref="D524:D604">PRODUCT(C524,B524)</f>
        <v>400</v>
      </c>
      <c r="E524" s="19" t="s">
        <v>1216</v>
      </c>
      <c r="H524" s="7"/>
      <c r="I524" s="7"/>
      <c r="J524" s="7"/>
    </row>
    <row r="525" spans="1:10" ht="12.75">
      <c r="A525" s="11" t="s">
        <v>312</v>
      </c>
      <c r="B525" s="15">
        <v>5200</v>
      </c>
      <c r="C525" s="15">
        <v>2675</v>
      </c>
      <c r="D525" s="15">
        <f t="shared" si="16"/>
        <v>13910000</v>
      </c>
      <c r="E525" s="19" t="s">
        <v>1216</v>
      </c>
      <c r="H525" s="7"/>
      <c r="I525" s="7"/>
      <c r="J525" s="7"/>
    </row>
    <row r="526" spans="1:10" ht="12.75">
      <c r="A526" s="11" t="s">
        <v>313</v>
      </c>
      <c r="B526" s="15">
        <v>8000</v>
      </c>
      <c r="C526" s="15">
        <v>439</v>
      </c>
      <c r="D526" s="15">
        <f t="shared" si="16"/>
        <v>3512000</v>
      </c>
      <c r="E526" s="19" t="s">
        <v>1216</v>
      </c>
      <c r="H526" s="7"/>
      <c r="I526" s="7"/>
      <c r="J526" s="7"/>
    </row>
    <row r="527" spans="1:10" ht="12.75">
      <c r="A527" s="11" t="s">
        <v>314</v>
      </c>
      <c r="B527" s="15">
        <v>72000</v>
      </c>
      <c r="C527" s="15">
        <v>64.6</v>
      </c>
      <c r="D527" s="15">
        <f t="shared" si="16"/>
        <v>4651200</v>
      </c>
      <c r="E527" s="19" t="s">
        <v>1208</v>
      </c>
      <c r="H527" s="7"/>
      <c r="I527" s="7"/>
      <c r="J527" s="7"/>
    </row>
    <row r="528" spans="1:10" ht="12.75">
      <c r="A528" s="11" t="s">
        <v>315</v>
      </c>
      <c r="B528" s="15">
        <v>264000</v>
      </c>
      <c r="C528" s="15">
        <v>65.5</v>
      </c>
      <c r="D528" s="15">
        <f t="shared" si="16"/>
        <v>17292000</v>
      </c>
      <c r="E528" s="19" t="s">
        <v>1208</v>
      </c>
      <c r="F528" s="62" t="s">
        <v>1512</v>
      </c>
      <c r="H528" s="7"/>
      <c r="I528" s="7"/>
      <c r="J528" s="7"/>
    </row>
    <row r="529" spans="1:10" ht="12.75">
      <c r="A529" s="7" t="s">
        <v>316</v>
      </c>
      <c r="B529" s="15">
        <v>100000</v>
      </c>
      <c r="C529" s="15">
        <v>237.25</v>
      </c>
      <c r="D529" s="15">
        <f t="shared" si="16"/>
        <v>23725000</v>
      </c>
      <c r="E529" s="19" t="s">
        <v>1208</v>
      </c>
      <c r="H529" s="7"/>
      <c r="I529" s="7"/>
      <c r="J529" s="7"/>
    </row>
    <row r="530" spans="1:10" ht="12.75">
      <c r="A530" s="7" t="s">
        <v>317</v>
      </c>
      <c r="B530" s="15">
        <v>16000</v>
      </c>
      <c r="C530" s="15">
        <v>27</v>
      </c>
      <c r="D530" s="15">
        <f t="shared" si="16"/>
        <v>432000</v>
      </c>
      <c r="E530" s="19" t="s">
        <v>1212</v>
      </c>
      <c r="H530" s="7"/>
      <c r="I530" s="7"/>
      <c r="J530" s="7"/>
    </row>
    <row r="531" spans="1:10" ht="12.75">
      <c r="A531" s="11" t="s">
        <v>318</v>
      </c>
      <c r="B531" s="15">
        <v>220000</v>
      </c>
      <c r="C531" s="15">
        <v>280</v>
      </c>
      <c r="D531" s="15">
        <f t="shared" si="16"/>
        <v>61600000</v>
      </c>
      <c r="E531" s="19" t="s">
        <v>1208</v>
      </c>
      <c r="H531" s="7"/>
      <c r="I531" s="7"/>
      <c r="J531" s="7"/>
    </row>
    <row r="532" spans="1:10" ht="12.75">
      <c r="A532" s="11" t="s">
        <v>319</v>
      </c>
      <c r="B532" s="15">
        <v>8032</v>
      </c>
      <c r="C532" s="15">
        <v>80</v>
      </c>
      <c r="D532" s="15">
        <f t="shared" si="16"/>
        <v>642560</v>
      </c>
      <c r="E532" s="19" t="s">
        <v>1212</v>
      </c>
      <c r="F532" s="62" t="s">
        <v>1487</v>
      </c>
      <c r="H532" s="7"/>
      <c r="I532" s="7"/>
      <c r="J532" s="7"/>
    </row>
    <row r="533" spans="1:10" ht="12.75">
      <c r="A533" s="11" t="s">
        <v>320</v>
      </c>
      <c r="B533" s="15">
        <v>10000</v>
      </c>
      <c r="C533" s="15">
        <v>525</v>
      </c>
      <c r="D533" s="15">
        <f t="shared" si="16"/>
        <v>5250000</v>
      </c>
      <c r="E533" s="19" t="s">
        <v>1212</v>
      </c>
      <c r="H533" s="7"/>
      <c r="I533" s="7"/>
      <c r="J533" s="7"/>
    </row>
    <row r="534" spans="1:10" ht="12.75">
      <c r="A534" s="7" t="s">
        <v>321</v>
      </c>
      <c r="B534" s="15">
        <v>27000</v>
      </c>
      <c r="C534" s="15">
        <v>663</v>
      </c>
      <c r="D534" s="15">
        <f t="shared" si="16"/>
        <v>17901000</v>
      </c>
      <c r="E534" s="19" t="s">
        <v>1212</v>
      </c>
      <c r="H534" s="7"/>
      <c r="I534" s="7"/>
      <c r="J534" s="7"/>
    </row>
    <row r="535" spans="1:10" ht="12.75">
      <c r="A535" s="7" t="s">
        <v>322</v>
      </c>
      <c r="B535" s="15">
        <v>1376</v>
      </c>
      <c r="C535" s="15">
        <v>161</v>
      </c>
      <c r="D535" s="15">
        <f t="shared" si="16"/>
        <v>221536</v>
      </c>
      <c r="E535" s="19" t="s">
        <v>1216</v>
      </c>
      <c r="F535" s="62" t="s">
        <v>1487</v>
      </c>
      <c r="H535" s="7"/>
      <c r="I535" s="7"/>
      <c r="J535" s="7"/>
    </row>
    <row r="536" spans="1:10" ht="12.75">
      <c r="A536" s="7" t="s">
        <v>323</v>
      </c>
      <c r="B536" s="15">
        <v>6200</v>
      </c>
      <c r="C536" s="15">
        <v>35.25</v>
      </c>
      <c r="D536" s="15">
        <f t="shared" si="16"/>
        <v>218550</v>
      </c>
      <c r="E536" s="19" t="s">
        <v>1212</v>
      </c>
      <c r="F536" s="62" t="s">
        <v>1512</v>
      </c>
      <c r="H536" s="7"/>
      <c r="I536" s="7"/>
      <c r="J536" s="7"/>
    </row>
    <row r="537" spans="1:10" ht="12.75">
      <c r="A537" s="7" t="s">
        <v>324</v>
      </c>
      <c r="B537" s="15">
        <v>2800</v>
      </c>
      <c r="C537" s="15">
        <v>21</v>
      </c>
      <c r="D537" s="15">
        <f t="shared" si="16"/>
        <v>58800</v>
      </c>
      <c r="E537" s="19" t="s">
        <v>1212</v>
      </c>
      <c r="H537" s="7"/>
      <c r="I537" s="7"/>
      <c r="J537" s="7"/>
    </row>
    <row r="538" spans="1:10" ht="12.75">
      <c r="A538" s="7" t="s">
        <v>325</v>
      </c>
      <c r="B538" s="15">
        <v>8000</v>
      </c>
      <c r="C538" s="15">
        <v>484</v>
      </c>
      <c r="D538" s="15">
        <f t="shared" si="16"/>
        <v>3872000</v>
      </c>
      <c r="E538" s="19" t="s">
        <v>1216</v>
      </c>
      <c r="H538" s="7"/>
      <c r="I538" s="7"/>
      <c r="J538" s="7"/>
    </row>
    <row r="539" spans="1:10" ht="12.75">
      <c r="A539" s="7" t="s">
        <v>326</v>
      </c>
      <c r="B539" s="15">
        <v>40000</v>
      </c>
      <c r="C539" s="15">
        <v>124.5</v>
      </c>
      <c r="D539" s="15">
        <f t="shared" si="16"/>
        <v>4980000</v>
      </c>
      <c r="E539" s="19" t="s">
        <v>1212</v>
      </c>
      <c r="H539" s="7"/>
      <c r="I539" s="7"/>
      <c r="J539" s="7"/>
    </row>
    <row r="540" spans="1:10" ht="12.75">
      <c r="A540" s="7" t="s">
        <v>327</v>
      </c>
      <c r="B540" s="15">
        <v>8500</v>
      </c>
      <c r="C540" s="15">
        <v>280</v>
      </c>
      <c r="D540" s="15">
        <f t="shared" si="16"/>
        <v>2380000</v>
      </c>
      <c r="E540" s="19" t="s">
        <v>1212</v>
      </c>
      <c r="H540" s="11"/>
      <c r="I540" s="7"/>
      <c r="J540" s="7"/>
    </row>
    <row r="541" spans="1:10" ht="12.75">
      <c r="A541" s="7" t="s">
        <v>328</v>
      </c>
      <c r="B541" s="15">
        <v>7691</v>
      </c>
      <c r="C541" s="15">
        <v>455</v>
      </c>
      <c r="D541" s="15">
        <f t="shared" si="16"/>
        <v>3499405</v>
      </c>
      <c r="E541" s="19" t="s">
        <v>1212</v>
      </c>
      <c r="H541" s="11"/>
      <c r="I541" s="7"/>
      <c r="J541" s="7"/>
    </row>
    <row r="542" spans="1:10" ht="12.75">
      <c r="A542" s="7" t="s">
        <v>329</v>
      </c>
      <c r="B542" s="15">
        <v>30000</v>
      </c>
      <c r="C542" s="15">
        <v>296</v>
      </c>
      <c r="D542" s="15">
        <f t="shared" si="16"/>
        <v>8880000</v>
      </c>
      <c r="E542" s="19" t="s">
        <v>1212</v>
      </c>
      <c r="H542" s="7"/>
      <c r="I542" s="7"/>
      <c r="J542" s="7"/>
    </row>
    <row r="543" spans="1:10" ht="12.75">
      <c r="A543" s="7" t="s">
        <v>330</v>
      </c>
      <c r="B543" s="15">
        <v>120000</v>
      </c>
      <c r="C543" s="15">
        <v>51</v>
      </c>
      <c r="D543" s="15">
        <f t="shared" si="16"/>
        <v>6120000</v>
      </c>
      <c r="E543" s="19" t="s">
        <v>1212</v>
      </c>
      <c r="H543" s="7"/>
      <c r="I543" s="7"/>
      <c r="J543" s="7"/>
    </row>
    <row r="544" spans="1:10" ht="12.75">
      <c r="A544" s="11" t="s">
        <v>331</v>
      </c>
      <c r="B544" s="15">
        <v>58912</v>
      </c>
      <c r="C544" s="15">
        <v>184</v>
      </c>
      <c r="D544" s="15">
        <f t="shared" si="16"/>
        <v>10839808</v>
      </c>
      <c r="E544" s="19" t="s">
        <v>1208</v>
      </c>
      <c r="H544" s="7"/>
      <c r="I544" s="7"/>
      <c r="J544" s="7"/>
    </row>
    <row r="545" spans="1:10" ht="12.75">
      <c r="A545" s="11" t="s">
        <v>332</v>
      </c>
      <c r="B545" s="15">
        <v>28995</v>
      </c>
      <c r="C545" s="15">
        <v>23.25</v>
      </c>
      <c r="D545" s="15">
        <f t="shared" si="16"/>
        <v>674133.75</v>
      </c>
      <c r="E545" s="19" t="s">
        <v>1212</v>
      </c>
      <c r="F545" s="62" t="s">
        <v>1487</v>
      </c>
      <c r="H545" s="7"/>
      <c r="I545" s="7"/>
      <c r="J545" s="7"/>
    </row>
    <row r="546" spans="1:10" ht="12.75">
      <c r="A546" s="11" t="s">
        <v>333</v>
      </c>
      <c r="B546" s="15">
        <v>1600</v>
      </c>
      <c r="C546" s="15">
        <v>590</v>
      </c>
      <c r="D546" s="15">
        <f t="shared" si="16"/>
        <v>944000</v>
      </c>
      <c r="E546" s="19" t="s">
        <v>1216</v>
      </c>
      <c r="H546" s="7"/>
      <c r="I546" s="7"/>
      <c r="J546" s="7"/>
    </row>
    <row r="547" spans="1:10" ht="12.75">
      <c r="A547" s="7" t="s">
        <v>522</v>
      </c>
      <c r="B547" s="65">
        <v>6000</v>
      </c>
      <c r="C547" s="7">
        <v>215</v>
      </c>
      <c r="D547" s="65">
        <f aca="true" t="shared" si="17" ref="D547:D563">PRODUCT(B547,C547)</f>
        <v>1290000</v>
      </c>
      <c r="E547" s="7"/>
      <c r="F547" s="7"/>
      <c r="G547" s="7"/>
      <c r="H547" s="7"/>
      <c r="I547" s="7"/>
      <c r="J547" s="7"/>
    </row>
    <row r="548" spans="1:10" ht="12.75">
      <c r="A548" s="7" t="s">
        <v>523</v>
      </c>
      <c r="B548" s="65">
        <v>100000</v>
      </c>
      <c r="C548" s="7">
        <v>34</v>
      </c>
      <c r="D548" s="65">
        <f t="shared" si="17"/>
        <v>3400000</v>
      </c>
      <c r="E548" s="7"/>
      <c r="F548" s="7"/>
      <c r="G548" s="7"/>
      <c r="H548" s="7"/>
      <c r="I548" s="7"/>
      <c r="J548" s="7"/>
    </row>
    <row r="549" spans="1:10" ht="12.75">
      <c r="A549" s="7" t="s">
        <v>524</v>
      </c>
      <c r="B549" s="65">
        <v>100000</v>
      </c>
      <c r="C549" s="7"/>
      <c r="D549" s="65">
        <f t="shared" si="17"/>
        <v>100000</v>
      </c>
      <c r="E549" s="7"/>
      <c r="F549" s="7" t="s">
        <v>1050</v>
      </c>
      <c r="G549" s="7"/>
      <c r="H549" s="7"/>
      <c r="I549" s="7"/>
      <c r="J549" s="7"/>
    </row>
    <row r="550" spans="1:10" ht="12.75">
      <c r="A550" s="7" t="s">
        <v>525</v>
      </c>
      <c r="B550" s="65">
        <v>10000</v>
      </c>
      <c r="C550" s="7"/>
      <c r="D550" s="65">
        <f t="shared" si="17"/>
        <v>10000</v>
      </c>
      <c r="E550" s="7"/>
      <c r="F550" s="7"/>
      <c r="G550" s="7"/>
      <c r="H550" s="7"/>
      <c r="I550" s="7"/>
      <c r="J550" s="7"/>
    </row>
    <row r="551" spans="1:10" ht="12.75">
      <c r="A551" s="7" t="s">
        <v>526</v>
      </c>
      <c r="B551" s="65">
        <v>3200</v>
      </c>
      <c r="C551" s="7"/>
      <c r="D551" s="65">
        <f t="shared" si="17"/>
        <v>3200</v>
      </c>
      <c r="E551" s="7"/>
      <c r="F551" s="7"/>
      <c r="G551" s="7"/>
      <c r="H551" s="7"/>
      <c r="I551" s="7"/>
      <c r="J551" s="7"/>
    </row>
    <row r="552" spans="1:10" ht="12.75">
      <c r="A552" s="7" t="s">
        <v>527</v>
      </c>
      <c r="B552" s="65">
        <v>30000</v>
      </c>
      <c r="C552" s="7"/>
      <c r="D552" s="65">
        <f t="shared" si="17"/>
        <v>30000</v>
      </c>
      <c r="E552" s="7"/>
      <c r="F552" s="7"/>
      <c r="G552" s="7"/>
      <c r="H552" s="7"/>
      <c r="I552" s="7"/>
      <c r="J552" s="7"/>
    </row>
    <row r="553" spans="1:10" ht="12.75">
      <c r="A553" s="7" t="s">
        <v>528</v>
      </c>
      <c r="B553" s="65">
        <v>48000</v>
      </c>
      <c r="C553" s="7">
        <v>179</v>
      </c>
      <c r="D553" s="65">
        <f t="shared" si="17"/>
        <v>8592000</v>
      </c>
      <c r="E553" s="7" t="s">
        <v>529</v>
      </c>
      <c r="F553" s="7"/>
      <c r="G553" s="7"/>
      <c r="H553" s="7"/>
      <c r="I553" s="7"/>
      <c r="J553" s="7"/>
    </row>
    <row r="554" spans="1:10" ht="12.75">
      <c r="A554" s="7" t="s">
        <v>530</v>
      </c>
      <c r="B554" s="65">
        <v>4800</v>
      </c>
      <c r="C554" s="7">
        <v>471</v>
      </c>
      <c r="D554" s="65">
        <f t="shared" si="17"/>
        <v>2260800</v>
      </c>
      <c r="E554" s="7"/>
      <c r="F554" s="7"/>
      <c r="G554" s="7"/>
      <c r="H554" s="7"/>
      <c r="I554" s="7"/>
      <c r="J554" s="7"/>
    </row>
    <row r="555" spans="1:10" ht="12.75">
      <c r="A555" s="7" t="s">
        <v>531</v>
      </c>
      <c r="B555" s="65">
        <v>125000</v>
      </c>
      <c r="C555" s="7"/>
      <c r="D555" s="65">
        <f t="shared" si="17"/>
        <v>125000</v>
      </c>
      <c r="E555" s="7"/>
      <c r="F555" s="7"/>
      <c r="G555" s="7"/>
      <c r="H555" s="7"/>
      <c r="I555" s="7"/>
      <c r="J555" s="7"/>
    </row>
    <row r="556" spans="1:10" ht="12.75">
      <c r="A556" s="7" t="s">
        <v>532</v>
      </c>
      <c r="B556" s="65">
        <v>125000</v>
      </c>
      <c r="C556" s="7"/>
      <c r="D556" s="65">
        <f t="shared" si="17"/>
        <v>125000</v>
      </c>
      <c r="E556" s="7"/>
      <c r="F556" s="7"/>
      <c r="G556" s="7"/>
      <c r="H556" s="7"/>
      <c r="I556" s="7"/>
      <c r="J556" s="7"/>
    </row>
    <row r="557" spans="1:10" ht="12.75">
      <c r="A557" s="7" t="s">
        <v>533</v>
      </c>
      <c r="B557" s="65">
        <v>45000</v>
      </c>
      <c r="C557" s="7">
        <v>35.5</v>
      </c>
      <c r="D557" s="65">
        <f t="shared" si="17"/>
        <v>1597500</v>
      </c>
      <c r="E557" s="7"/>
      <c r="F557" s="7"/>
      <c r="G557" s="7"/>
      <c r="H557" s="7"/>
      <c r="I557" s="7"/>
      <c r="J557" s="7"/>
    </row>
    <row r="558" spans="1:10" ht="12.75">
      <c r="A558" s="7" t="s">
        <v>534</v>
      </c>
      <c r="B558" s="65">
        <v>10000</v>
      </c>
      <c r="C558" s="7">
        <v>77</v>
      </c>
      <c r="D558" s="65">
        <f t="shared" si="17"/>
        <v>770000</v>
      </c>
      <c r="E558" s="7"/>
      <c r="F558" s="7" t="s">
        <v>1512</v>
      </c>
      <c r="G558" s="7"/>
      <c r="H558" s="7"/>
      <c r="I558" s="7"/>
      <c r="J558" s="7"/>
    </row>
    <row r="559" spans="1:10" ht="12.75">
      <c r="A559" s="7" t="s">
        <v>535</v>
      </c>
      <c r="B559" s="65">
        <v>125000</v>
      </c>
      <c r="C559" s="7">
        <v>15.5</v>
      </c>
      <c r="D559" s="65">
        <f t="shared" si="17"/>
        <v>1937500</v>
      </c>
      <c r="E559" s="7"/>
      <c r="F559" s="7"/>
      <c r="G559" s="7"/>
      <c r="H559" s="7"/>
      <c r="I559" s="7"/>
      <c r="J559" s="7"/>
    </row>
    <row r="560" spans="1:10" ht="12.75">
      <c r="A560" s="7" t="s">
        <v>536</v>
      </c>
      <c r="B560" s="65">
        <v>30000</v>
      </c>
      <c r="C560" s="7">
        <v>118</v>
      </c>
      <c r="D560" s="65">
        <f t="shared" si="17"/>
        <v>3540000</v>
      </c>
      <c r="E560" s="7"/>
      <c r="F560" s="7"/>
      <c r="G560" s="7"/>
      <c r="H560" s="7"/>
      <c r="I560" s="7"/>
      <c r="J560" s="7"/>
    </row>
    <row r="561" spans="1:10" ht="12.75">
      <c r="A561" s="7" t="s">
        <v>537</v>
      </c>
      <c r="B561" s="65">
        <v>15000</v>
      </c>
      <c r="C561" s="7"/>
      <c r="D561" s="65">
        <f t="shared" si="17"/>
        <v>15000</v>
      </c>
      <c r="E561" s="7"/>
      <c r="F561" s="7"/>
      <c r="G561" s="7"/>
      <c r="H561" s="7"/>
      <c r="I561" s="7"/>
      <c r="J561" s="7"/>
    </row>
    <row r="562" spans="1:10" ht="12.75">
      <c r="A562" s="7" t="s">
        <v>538</v>
      </c>
      <c r="B562" s="65">
        <v>10000</v>
      </c>
      <c r="C562" s="7">
        <v>74</v>
      </c>
      <c r="D562" s="65">
        <f t="shared" si="17"/>
        <v>740000</v>
      </c>
      <c r="E562" s="7"/>
      <c r="F562" s="7"/>
      <c r="G562" s="7"/>
      <c r="H562" s="7"/>
      <c r="I562" s="7"/>
      <c r="J562" s="7"/>
    </row>
    <row r="563" spans="1:10" ht="12.75">
      <c r="A563" s="7" t="s">
        <v>539</v>
      </c>
      <c r="B563" s="65">
        <v>35000</v>
      </c>
      <c r="C563" s="7">
        <v>148</v>
      </c>
      <c r="D563" s="65">
        <f t="shared" si="17"/>
        <v>5180000</v>
      </c>
      <c r="E563" s="7"/>
      <c r="F563" s="7"/>
      <c r="G563" s="7"/>
      <c r="H563" s="15">
        <f>SUM(D503:D563)</f>
        <v>681113022.75</v>
      </c>
      <c r="I563" s="80">
        <f>H563/H885*100</f>
        <v>2.9322702978650135</v>
      </c>
      <c r="J563" s="7"/>
    </row>
    <row r="564" spans="1:10" ht="12.75">
      <c r="A564" s="23" t="s">
        <v>334</v>
      </c>
      <c r="B564" s="63" t="s">
        <v>1197</v>
      </c>
      <c r="C564" s="61" t="s">
        <v>1199</v>
      </c>
      <c r="D564" s="15">
        <f t="shared" si="16"/>
        <v>0</v>
      </c>
      <c r="E564" s="61" t="s">
        <v>1203</v>
      </c>
      <c r="H564" s="61"/>
      <c r="I564" s="61"/>
      <c r="J564" s="61"/>
    </row>
    <row r="565" spans="1:10" ht="12.75">
      <c r="A565" s="11" t="s">
        <v>335</v>
      </c>
      <c r="B565" s="15">
        <v>7000</v>
      </c>
      <c r="C565" s="15">
        <v>755</v>
      </c>
      <c r="D565" s="15">
        <f t="shared" si="16"/>
        <v>5285000</v>
      </c>
      <c r="E565" s="19" t="s">
        <v>1212</v>
      </c>
      <c r="H565" s="7"/>
      <c r="I565" s="7"/>
      <c r="J565" s="7"/>
    </row>
    <row r="566" spans="1:10" ht="12.75">
      <c r="A566" s="11" t="s">
        <v>336</v>
      </c>
      <c r="B566" s="15">
        <v>21000</v>
      </c>
      <c r="C566" s="15">
        <v>725</v>
      </c>
      <c r="D566" s="15">
        <f t="shared" si="16"/>
        <v>15225000</v>
      </c>
      <c r="E566" s="19" t="s">
        <v>1212</v>
      </c>
      <c r="H566" s="7"/>
      <c r="I566" s="7"/>
      <c r="J566" s="7"/>
    </row>
    <row r="567" spans="1:10" ht="12.75">
      <c r="A567" s="11" t="s">
        <v>337</v>
      </c>
      <c r="B567" s="15">
        <v>7600</v>
      </c>
      <c r="C567" s="15">
        <v>548</v>
      </c>
      <c r="D567" s="15">
        <f t="shared" si="16"/>
        <v>4164800</v>
      </c>
      <c r="E567" s="19" t="s">
        <v>1216</v>
      </c>
      <c r="H567" s="7"/>
      <c r="I567" s="7"/>
      <c r="J567" s="7"/>
    </row>
    <row r="568" spans="1:10" ht="12.75">
      <c r="A568" s="7" t="s">
        <v>338</v>
      </c>
      <c r="B568" s="15">
        <v>28000</v>
      </c>
      <c r="C568" s="15">
        <v>740</v>
      </c>
      <c r="D568" s="15">
        <f t="shared" si="16"/>
        <v>20720000</v>
      </c>
      <c r="E568" s="19" t="s">
        <v>1208</v>
      </c>
      <c r="H568" s="7"/>
      <c r="I568" s="7"/>
      <c r="J568" s="7"/>
    </row>
    <row r="569" spans="1:10" ht="12.75">
      <c r="A569" s="7" t="s">
        <v>339</v>
      </c>
      <c r="B569" s="15">
        <v>8000</v>
      </c>
      <c r="C569" s="15">
        <v>550</v>
      </c>
      <c r="D569" s="15">
        <f t="shared" si="16"/>
        <v>4400000</v>
      </c>
      <c r="E569" s="19" t="s">
        <v>1216</v>
      </c>
      <c r="H569" s="7"/>
      <c r="I569" s="7"/>
      <c r="J569" s="7"/>
    </row>
    <row r="570" spans="1:10" ht="12.75">
      <c r="A570" s="11" t="s">
        <v>340</v>
      </c>
      <c r="B570" s="15">
        <v>32500</v>
      </c>
      <c r="C570" s="15">
        <v>1495</v>
      </c>
      <c r="D570" s="15">
        <f t="shared" si="16"/>
        <v>48587500</v>
      </c>
      <c r="E570" s="19" t="s">
        <v>1212</v>
      </c>
      <c r="H570" s="7"/>
      <c r="I570" s="7"/>
      <c r="J570" s="7"/>
    </row>
    <row r="571" spans="1:10" ht="12.75">
      <c r="A571" s="40" t="s">
        <v>341</v>
      </c>
      <c r="B571" s="15">
        <v>40000</v>
      </c>
      <c r="C571" s="15">
        <v>1211</v>
      </c>
      <c r="D571" s="15">
        <f t="shared" si="16"/>
        <v>48440000</v>
      </c>
      <c r="E571" s="19" t="s">
        <v>1212</v>
      </c>
      <c r="H571" s="7"/>
      <c r="I571" s="7"/>
      <c r="J571" s="7"/>
    </row>
    <row r="572" spans="1:10" ht="12.75">
      <c r="A572" s="11" t="s">
        <v>342</v>
      </c>
      <c r="B572" s="15">
        <v>10000</v>
      </c>
      <c r="C572" s="15">
        <v>480</v>
      </c>
      <c r="D572" s="15">
        <f t="shared" si="16"/>
        <v>4800000</v>
      </c>
      <c r="E572" s="19" t="s">
        <v>1212</v>
      </c>
      <c r="H572" s="7"/>
      <c r="I572" s="7"/>
      <c r="J572" s="7"/>
    </row>
    <row r="573" spans="1:10" ht="12.75">
      <c r="A573" s="11" t="s">
        <v>343</v>
      </c>
      <c r="B573" s="15">
        <v>17500</v>
      </c>
      <c r="C573" s="15">
        <v>575</v>
      </c>
      <c r="D573" s="15">
        <f t="shared" si="16"/>
        <v>10062500</v>
      </c>
      <c r="E573" s="19" t="s">
        <v>1212</v>
      </c>
      <c r="H573" s="7"/>
      <c r="I573" s="7"/>
      <c r="J573" s="7"/>
    </row>
    <row r="574" spans="1:10" ht="12.75">
      <c r="A574" s="11" t="s">
        <v>344</v>
      </c>
      <c r="B574" s="15">
        <v>15000</v>
      </c>
      <c r="C574" s="15">
        <v>240</v>
      </c>
      <c r="D574" s="15">
        <f t="shared" si="16"/>
        <v>3600000</v>
      </c>
      <c r="E574" s="19" t="s">
        <v>1216</v>
      </c>
      <c r="H574" s="7"/>
      <c r="I574" s="7"/>
      <c r="J574" s="7"/>
    </row>
    <row r="575" spans="1:10" ht="12.75">
      <c r="A575" s="11" t="s">
        <v>345</v>
      </c>
      <c r="B575" s="15">
        <v>150000</v>
      </c>
      <c r="C575" s="15">
        <v>90</v>
      </c>
      <c r="D575" s="15">
        <f t="shared" si="16"/>
        <v>13500000</v>
      </c>
      <c r="E575" s="19" t="s">
        <v>1208</v>
      </c>
      <c r="H575" s="7"/>
      <c r="I575" s="7"/>
      <c r="J575" s="7"/>
    </row>
    <row r="576" spans="1:10" ht="12.75">
      <c r="A576" s="7" t="s">
        <v>346</v>
      </c>
      <c r="B576" s="15">
        <v>50000</v>
      </c>
      <c r="C576" s="15">
        <v>86</v>
      </c>
      <c r="D576" s="15">
        <f t="shared" si="16"/>
        <v>4300000</v>
      </c>
      <c r="E576" s="19" t="s">
        <v>1212</v>
      </c>
      <c r="H576" s="7"/>
      <c r="I576" s="7"/>
      <c r="J576" s="7"/>
    </row>
    <row r="577" spans="1:10" ht="12.75">
      <c r="A577" s="7" t="s">
        <v>347</v>
      </c>
      <c r="B577" s="15">
        <v>180000</v>
      </c>
      <c r="C577" s="15">
        <v>930</v>
      </c>
      <c r="D577" s="15">
        <f t="shared" si="16"/>
        <v>167400000</v>
      </c>
      <c r="E577" s="19" t="s">
        <v>1208</v>
      </c>
      <c r="H577" s="7"/>
      <c r="I577" s="7"/>
      <c r="J577" s="7"/>
    </row>
    <row r="578" spans="1:10" ht="12.75">
      <c r="A578" s="7" t="s">
        <v>348</v>
      </c>
      <c r="B578" s="15">
        <v>72000</v>
      </c>
      <c r="C578" s="15">
        <v>830</v>
      </c>
      <c r="D578" s="15">
        <f t="shared" si="16"/>
        <v>59760000</v>
      </c>
      <c r="E578" s="19" t="s">
        <v>1208</v>
      </c>
      <c r="H578" s="31"/>
      <c r="I578" s="7"/>
      <c r="J578" s="7"/>
    </row>
    <row r="579" spans="1:10" ht="12.75">
      <c r="A579" s="7" t="s">
        <v>349</v>
      </c>
      <c r="B579" s="15">
        <v>14400</v>
      </c>
      <c r="C579" s="15">
        <v>4375</v>
      </c>
      <c r="D579" s="15">
        <f t="shared" si="16"/>
        <v>63000000</v>
      </c>
      <c r="E579" s="19" t="s">
        <v>1216</v>
      </c>
      <c r="H579" s="31"/>
      <c r="I579" s="7"/>
      <c r="J579" s="7"/>
    </row>
    <row r="580" spans="1:10" ht="12.75">
      <c r="A580" s="7" t="s">
        <v>350</v>
      </c>
      <c r="B580" s="15">
        <v>6000</v>
      </c>
      <c r="C580" s="15">
        <v>188</v>
      </c>
      <c r="D580" s="15">
        <f t="shared" si="16"/>
        <v>1128000</v>
      </c>
      <c r="E580" s="19" t="s">
        <v>1212</v>
      </c>
      <c r="H580" s="7"/>
      <c r="I580" s="7"/>
      <c r="J580" s="7"/>
    </row>
    <row r="581" spans="1:10" ht="12.75">
      <c r="A581" s="7" t="s">
        <v>351</v>
      </c>
      <c r="B581" s="15">
        <v>120000</v>
      </c>
      <c r="C581" s="15">
        <v>710</v>
      </c>
      <c r="D581" s="15">
        <f t="shared" si="16"/>
        <v>85200000</v>
      </c>
      <c r="E581" s="19" t="s">
        <v>1208</v>
      </c>
      <c r="H581" s="7"/>
      <c r="I581" s="7"/>
      <c r="J581" s="7"/>
    </row>
    <row r="582" spans="1:10" ht="12.75">
      <c r="A582" s="7" t="s">
        <v>352</v>
      </c>
      <c r="B582" s="15">
        <v>7150</v>
      </c>
      <c r="C582" s="15">
        <v>42.75</v>
      </c>
      <c r="D582" s="15">
        <f t="shared" si="16"/>
        <v>305662.5</v>
      </c>
      <c r="E582" s="19" t="s">
        <v>1216</v>
      </c>
      <c r="H582" s="7"/>
      <c r="I582" s="7"/>
      <c r="J582" s="7"/>
    </row>
    <row r="583" spans="1:10" ht="12.75">
      <c r="A583" s="7" t="s">
        <v>353</v>
      </c>
      <c r="B583" s="15">
        <v>7850</v>
      </c>
      <c r="C583" s="15">
        <v>42</v>
      </c>
      <c r="D583" s="15">
        <f t="shared" si="16"/>
        <v>329700</v>
      </c>
      <c r="E583" s="19" t="s">
        <v>1216</v>
      </c>
      <c r="F583" s="62" t="s">
        <v>1487</v>
      </c>
      <c r="H583" s="7"/>
      <c r="I583" s="7"/>
      <c r="J583" s="7"/>
    </row>
    <row r="584" spans="1:10" ht="12.75">
      <c r="A584" s="7" t="s">
        <v>354</v>
      </c>
      <c r="B584" s="15">
        <v>35000</v>
      </c>
      <c r="C584" s="15">
        <v>111.5</v>
      </c>
      <c r="D584" s="15">
        <f t="shared" si="16"/>
        <v>3902500</v>
      </c>
      <c r="E584" s="19" t="s">
        <v>1212</v>
      </c>
      <c r="H584" s="7"/>
      <c r="I584" s="7"/>
      <c r="J584" s="7"/>
    </row>
    <row r="585" spans="1:10" ht="12.75">
      <c r="A585" s="7" t="s">
        <v>355</v>
      </c>
      <c r="B585" s="15">
        <v>15000</v>
      </c>
      <c r="C585" s="15">
        <v>126</v>
      </c>
      <c r="D585" s="15">
        <f t="shared" si="16"/>
        <v>1890000</v>
      </c>
      <c r="E585" s="19" t="s">
        <v>1212</v>
      </c>
      <c r="F585" s="62" t="s">
        <v>1512</v>
      </c>
      <c r="H585" s="7"/>
      <c r="I585" s="7"/>
      <c r="J585" s="7"/>
    </row>
    <row r="586" spans="1:10" ht="12.75">
      <c r="A586" s="7" t="s">
        <v>356</v>
      </c>
      <c r="B586" s="15">
        <v>28000</v>
      </c>
      <c r="C586" s="15">
        <v>1912</v>
      </c>
      <c r="D586" s="15">
        <f t="shared" si="16"/>
        <v>53536000</v>
      </c>
      <c r="E586" s="19" t="s">
        <v>1212</v>
      </c>
      <c r="H586" s="7"/>
      <c r="I586" s="7"/>
      <c r="J586" s="7"/>
    </row>
    <row r="587" spans="1:10" ht="12.75">
      <c r="A587" s="11" t="s">
        <v>357</v>
      </c>
      <c r="B587" s="15">
        <v>14075</v>
      </c>
      <c r="C587" s="15">
        <v>1730</v>
      </c>
      <c r="D587" s="15">
        <f t="shared" si="16"/>
        <v>24349750</v>
      </c>
      <c r="E587" s="19" t="s">
        <v>1212</v>
      </c>
      <c r="F587" s="62" t="s">
        <v>1487</v>
      </c>
      <c r="H587" s="7"/>
      <c r="I587" s="7"/>
      <c r="J587" s="7"/>
    </row>
    <row r="588" spans="1:10" ht="12.75">
      <c r="A588" s="11" t="s">
        <v>358</v>
      </c>
      <c r="B588" s="15">
        <v>20000</v>
      </c>
      <c r="C588" s="15">
        <v>360</v>
      </c>
      <c r="D588" s="15">
        <f t="shared" si="16"/>
        <v>7200000</v>
      </c>
      <c r="E588" s="19" t="s">
        <v>1212</v>
      </c>
      <c r="H588" s="7"/>
      <c r="I588" s="7"/>
      <c r="J588" s="7"/>
    </row>
    <row r="589" spans="1:10" ht="12.75">
      <c r="A589" s="7" t="s">
        <v>359</v>
      </c>
      <c r="B589" s="15">
        <v>80000</v>
      </c>
      <c r="C589" s="15">
        <v>311</v>
      </c>
      <c r="D589" s="15">
        <f t="shared" si="16"/>
        <v>24880000</v>
      </c>
      <c r="E589" s="19" t="s">
        <v>1208</v>
      </c>
      <c r="H589" s="7"/>
      <c r="I589" s="7"/>
      <c r="J589" s="7"/>
    </row>
    <row r="590" spans="1:10" ht="12.75">
      <c r="A590" s="7" t="s">
        <v>360</v>
      </c>
      <c r="B590" s="15">
        <v>16000</v>
      </c>
      <c r="C590" s="15">
        <v>310</v>
      </c>
      <c r="D590" s="15">
        <f t="shared" si="16"/>
        <v>4960000</v>
      </c>
      <c r="E590" s="19" t="s">
        <v>1212</v>
      </c>
      <c r="F590" s="62" t="s">
        <v>1512</v>
      </c>
      <c r="H590" s="7"/>
      <c r="I590" s="7"/>
      <c r="J590" s="7"/>
    </row>
    <row r="591" spans="1:10" ht="12.75">
      <c r="A591" s="11" t="s">
        <v>361</v>
      </c>
      <c r="B591" s="15">
        <v>34840</v>
      </c>
      <c r="C591" s="15">
        <v>5945</v>
      </c>
      <c r="D591" s="15">
        <f t="shared" si="16"/>
        <v>207123800</v>
      </c>
      <c r="E591" s="19" t="s">
        <v>1212</v>
      </c>
      <c r="H591" s="7"/>
      <c r="I591" s="7"/>
      <c r="J591" s="7"/>
    </row>
    <row r="592" spans="1:10" ht="12.75">
      <c r="A592" s="11" t="s">
        <v>362</v>
      </c>
      <c r="B592" s="15">
        <v>100000</v>
      </c>
      <c r="C592" s="15">
        <v>203</v>
      </c>
      <c r="D592" s="15">
        <f t="shared" si="16"/>
        <v>20300000</v>
      </c>
      <c r="E592" s="19" t="s">
        <v>1208</v>
      </c>
      <c r="H592" s="7"/>
      <c r="I592" s="7"/>
      <c r="J592" s="7"/>
    </row>
    <row r="593" spans="1:10" ht="12.75">
      <c r="A593" s="7" t="s">
        <v>363</v>
      </c>
      <c r="B593" s="15">
        <v>100000</v>
      </c>
      <c r="C593" s="15">
        <v>110</v>
      </c>
      <c r="D593" s="15">
        <f t="shared" si="16"/>
        <v>11000000</v>
      </c>
      <c r="E593" s="19" t="s">
        <v>1212</v>
      </c>
      <c r="H593" s="7"/>
      <c r="I593" s="7"/>
      <c r="J593" s="7"/>
    </row>
    <row r="594" spans="1:10" ht="12.75">
      <c r="A594" s="7" t="s">
        <v>364</v>
      </c>
      <c r="B594" s="15">
        <v>5000</v>
      </c>
      <c r="C594" s="15">
        <v>2172</v>
      </c>
      <c r="D594" s="15">
        <f t="shared" si="16"/>
        <v>10860000</v>
      </c>
      <c r="E594" s="19" t="s">
        <v>1212</v>
      </c>
      <c r="H594" s="7"/>
      <c r="I594" s="7"/>
      <c r="J594" s="7"/>
    </row>
    <row r="595" spans="1:10" ht="12.75">
      <c r="A595" s="7" t="s">
        <v>365</v>
      </c>
      <c r="B595" s="15">
        <v>27000</v>
      </c>
      <c r="C595" s="15">
        <v>553.5</v>
      </c>
      <c r="D595" s="15">
        <f t="shared" si="16"/>
        <v>14944500</v>
      </c>
      <c r="E595" s="19" t="s">
        <v>1212</v>
      </c>
      <c r="F595" s="62" t="s">
        <v>1512</v>
      </c>
      <c r="H595" s="15">
        <f>SUM(D565:D595)</f>
        <v>945154712.5</v>
      </c>
      <c r="I595" s="80">
        <f>H595/H885*100</f>
        <v>4.06900029478389</v>
      </c>
      <c r="J595" s="7"/>
    </row>
    <row r="596" spans="1:10" ht="12.75">
      <c r="A596" s="23" t="s">
        <v>366</v>
      </c>
      <c r="B596" s="63" t="s">
        <v>1197</v>
      </c>
      <c r="C596" s="61" t="s">
        <v>1199</v>
      </c>
      <c r="D596" s="15">
        <f t="shared" si="16"/>
        <v>0</v>
      </c>
      <c r="E596" s="61" t="s">
        <v>1203</v>
      </c>
      <c r="H596" s="61"/>
      <c r="I596" s="61"/>
      <c r="J596" s="61"/>
    </row>
    <row r="597" spans="1:10" ht="12.75">
      <c r="A597" s="11" t="s">
        <v>367</v>
      </c>
      <c r="B597" s="15">
        <v>20000</v>
      </c>
      <c r="C597" s="15">
        <v>970</v>
      </c>
      <c r="D597" s="15">
        <f t="shared" si="16"/>
        <v>19400000</v>
      </c>
      <c r="E597" s="19" t="s">
        <v>1212</v>
      </c>
      <c r="H597" s="7"/>
      <c r="I597" s="7"/>
      <c r="J597" s="7"/>
    </row>
    <row r="598" spans="1:10" ht="12.75">
      <c r="A598" s="11" t="s">
        <v>368</v>
      </c>
      <c r="B598" s="15">
        <v>4500</v>
      </c>
      <c r="C598" s="15">
        <v>1100</v>
      </c>
      <c r="D598" s="15">
        <f t="shared" si="16"/>
        <v>4950000</v>
      </c>
      <c r="E598" s="19" t="s">
        <v>1216</v>
      </c>
      <c r="H598" s="7"/>
      <c r="I598" s="7"/>
      <c r="J598" s="7"/>
    </row>
    <row r="599" spans="1:10" ht="12.75">
      <c r="A599" s="11" t="s">
        <v>369</v>
      </c>
      <c r="B599" s="15">
        <v>72000</v>
      </c>
      <c r="C599" s="15">
        <v>1590</v>
      </c>
      <c r="D599" s="15">
        <f t="shared" si="16"/>
        <v>114480000</v>
      </c>
      <c r="E599" s="19" t="s">
        <v>1212</v>
      </c>
      <c r="H599" s="7"/>
      <c r="I599" s="7"/>
      <c r="J599" s="7"/>
    </row>
    <row r="600" spans="1:10" ht="12.75">
      <c r="A600" s="11" t="s">
        <v>370</v>
      </c>
      <c r="B600" s="15">
        <v>9500</v>
      </c>
      <c r="C600" s="15">
        <v>84</v>
      </c>
      <c r="D600" s="15">
        <f t="shared" si="16"/>
        <v>798000</v>
      </c>
      <c r="E600" s="19" t="s">
        <v>1216</v>
      </c>
      <c r="H600" s="7"/>
      <c r="I600" s="7"/>
      <c r="J600" s="7"/>
    </row>
    <row r="601" spans="1:10" ht="12.75">
      <c r="A601" s="7" t="s">
        <v>371</v>
      </c>
      <c r="B601" s="15">
        <v>5000</v>
      </c>
      <c r="C601" s="15">
        <v>879</v>
      </c>
      <c r="D601" s="15">
        <f t="shared" si="16"/>
        <v>4395000</v>
      </c>
      <c r="E601" s="19" t="s">
        <v>1216</v>
      </c>
      <c r="H601" s="7"/>
      <c r="I601" s="7"/>
      <c r="J601" s="7"/>
    </row>
    <row r="602" spans="1:10" ht="12.75">
      <c r="A602" s="7" t="s">
        <v>372</v>
      </c>
      <c r="B602" s="15">
        <v>9000</v>
      </c>
      <c r="C602" s="15">
        <v>1020</v>
      </c>
      <c r="D602" s="15">
        <f t="shared" si="16"/>
        <v>9180000</v>
      </c>
      <c r="E602" s="19" t="s">
        <v>1212</v>
      </c>
      <c r="H602" s="15">
        <f>SUM(D597:D602)</f>
        <v>153203000</v>
      </c>
      <c r="I602" s="80">
        <f>H602/H885*100</f>
        <v>0.6595566248756086</v>
      </c>
      <c r="J602" s="7"/>
    </row>
    <row r="603" spans="1:10" ht="12.75">
      <c r="A603" s="23" t="s">
        <v>373</v>
      </c>
      <c r="B603" s="63" t="s">
        <v>1197</v>
      </c>
      <c r="C603" s="61" t="s">
        <v>1199</v>
      </c>
      <c r="D603" s="15">
        <f t="shared" si="16"/>
        <v>0</v>
      </c>
      <c r="E603" s="61" t="s">
        <v>1203</v>
      </c>
      <c r="H603" s="61"/>
      <c r="I603" s="61"/>
      <c r="J603" s="61"/>
    </row>
    <row r="604" spans="1:10" ht="12.75">
      <c r="A604" s="7" t="s">
        <v>374</v>
      </c>
      <c r="B604" s="15">
        <v>32000</v>
      </c>
      <c r="C604" s="15">
        <v>238</v>
      </c>
      <c r="D604" s="15">
        <f t="shared" si="16"/>
        <v>7616000</v>
      </c>
      <c r="E604" s="19" t="s">
        <v>1212</v>
      </c>
      <c r="H604" s="7"/>
      <c r="I604" s="7"/>
      <c r="J604" s="7"/>
    </row>
    <row r="605" spans="1:10" ht="12.75">
      <c r="A605" s="7" t="s">
        <v>375</v>
      </c>
      <c r="B605" s="15">
        <v>7000</v>
      </c>
      <c r="C605" s="15">
        <v>349</v>
      </c>
      <c r="D605" s="15">
        <f aca="true" t="shared" si="18" ref="D605:D712">PRODUCT(C605,B605)</f>
        <v>2443000</v>
      </c>
      <c r="E605" s="19" t="s">
        <v>1216</v>
      </c>
      <c r="H605" s="7"/>
      <c r="I605" s="7"/>
      <c r="J605" s="7"/>
    </row>
    <row r="606" spans="1:10" ht="12.75">
      <c r="A606" s="7" t="s">
        <v>376</v>
      </c>
      <c r="B606" s="15">
        <v>2550</v>
      </c>
      <c r="C606" s="15">
        <v>16.5</v>
      </c>
      <c r="D606" s="15">
        <f t="shared" si="18"/>
        <v>42075</v>
      </c>
      <c r="E606" s="19" t="s">
        <v>1216</v>
      </c>
      <c r="F606" s="62" t="s">
        <v>1489</v>
      </c>
      <c r="H606" s="7"/>
      <c r="I606" s="7"/>
      <c r="J606" s="7"/>
    </row>
    <row r="607" spans="1:10" ht="12.75">
      <c r="A607" s="7" t="s">
        <v>378</v>
      </c>
      <c r="B607" s="15">
        <v>5100</v>
      </c>
      <c r="C607" s="15">
        <v>316.5</v>
      </c>
      <c r="D607" s="15">
        <f t="shared" si="18"/>
        <v>1614150</v>
      </c>
      <c r="E607" s="19" t="s">
        <v>1216</v>
      </c>
      <c r="H607" s="7"/>
      <c r="I607" s="7"/>
      <c r="J607" s="7"/>
    </row>
    <row r="608" spans="1:10" ht="12.75">
      <c r="A608" s="7" t="s">
        <v>379</v>
      </c>
      <c r="B608" s="15">
        <v>20000</v>
      </c>
      <c r="C608" s="15">
        <v>1220</v>
      </c>
      <c r="D608" s="15">
        <f t="shared" si="18"/>
        <v>24400000</v>
      </c>
      <c r="E608" s="19" t="s">
        <v>1212</v>
      </c>
      <c r="H608" s="7"/>
      <c r="I608" s="7"/>
      <c r="J608" s="7"/>
    </row>
    <row r="609" spans="1:10" ht="12.75">
      <c r="A609" s="11" t="s">
        <v>380</v>
      </c>
      <c r="B609" s="15">
        <v>13000</v>
      </c>
      <c r="C609" s="15">
        <v>432</v>
      </c>
      <c r="D609" s="15">
        <f t="shared" si="18"/>
        <v>5616000</v>
      </c>
      <c r="E609" s="19" t="s">
        <v>1212</v>
      </c>
      <c r="H609" s="7"/>
      <c r="I609" s="7"/>
      <c r="J609" s="7"/>
    </row>
    <row r="610" spans="1:10" ht="12.75">
      <c r="A610" s="11" t="s">
        <v>381</v>
      </c>
      <c r="B610" s="19">
        <v>4000</v>
      </c>
      <c r="C610" s="19">
        <v>973</v>
      </c>
      <c r="D610" s="15">
        <f t="shared" si="18"/>
        <v>3892000</v>
      </c>
      <c r="E610" s="19" t="s">
        <v>1216</v>
      </c>
      <c r="H610" s="7"/>
      <c r="I610" s="7"/>
      <c r="J610" s="7"/>
    </row>
    <row r="611" spans="1:10" ht="12.75">
      <c r="A611" s="11" t="s">
        <v>382</v>
      </c>
      <c r="B611" s="15">
        <v>3600</v>
      </c>
      <c r="C611" s="15">
        <v>175</v>
      </c>
      <c r="D611" s="15">
        <f t="shared" si="18"/>
        <v>630000</v>
      </c>
      <c r="E611" s="19" t="s">
        <v>1216</v>
      </c>
      <c r="F611" s="62" t="s">
        <v>1489</v>
      </c>
      <c r="H611" s="7"/>
      <c r="I611" s="7"/>
      <c r="J611" s="7"/>
    </row>
    <row r="612" spans="1:10" ht="12.75">
      <c r="A612" s="11" t="s">
        <v>439</v>
      </c>
      <c r="B612" s="41">
        <v>12220</v>
      </c>
      <c r="C612" s="62">
        <v>259</v>
      </c>
      <c r="D612" s="15">
        <f>PRODUCT(C612,B612)</f>
        <v>3164980</v>
      </c>
      <c r="E612" s="62" t="s">
        <v>1216</v>
      </c>
      <c r="H612" s="15">
        <f>SUM(D604:D612)</f>
        <v>49418205</v>
      </c>
      <c r="I612" s="80">
        <f>H612/H885*100</f>
        <v>0.21275108514331267</v>
      </c>
      <c r="J612" s="7"/>
    </row>
    <row r="613" spans="1:10" ht="12.75">
      <c r="A613" s="23" t="s">
        <v>383</v>
      </c>
      <c r="B613" s="63" t="s">
        <v>1197</v>
      </c>
      <c r="C613" s="61" t="s">
        <v>1199</v>
      </c>
      <c r="D613" s="15">
        <f t="shared" si="18"/>
        <v>0</v>
      </c>
      <c r="E613" s="61" t="s">
        <v>1203</v>
      </c>
      <c r="H613" s="61"/>
      <c r="I613" s="61"/>
      <c r="J613" s="61"/>
    </row>
    <row r="614" spans="1:10" ht="12.75">
      <c r="A614" s="11" t="s">
        <v>384</v>
      </c>
      <c r="B614" s="15">
        <v>5000</v>
      </c>
      <c r="C614" s="15">
        <v>12000</v>
      </c>
      <c r="D614" s="15">
        <f t="shared" si="18"/>
        <v>60000000</v>
      </c>
      <c r="E614" s="19" t="s">
        <v>1212</v>
      </c>
      <c r="H614" s="7"/>
      <c r="I614" s="7"/>
      <c r="J614" s="7"/>
    </row>
    <row r="615" spans="1:10" ht="12.75">
      <c r="A615" s="11" t="s">
        <v>385</v>
      </c>
      <c r="B615" s="15">
        <v>100000</v>
      </c>
      <c r="C615" s="15">
        <v>810</v>
      </c>
      <c r="D615" s="15">
        <f t="shared" si="18"/>
        <v>81000000</v>
      </c>
      <c r="E615" s="19" t="s">
        <v>1212</v>
      </c>
      <c r="H615" s="7"/>
      <c r="I615" s="7"/>
      <c r="J615" s="7"/>
    </row>
    <row r="616" spans="1:10" ht="12.75">
      <c r="A616" s="11" t="s">
        <v>387</v>
      </c>
      <c r="B616" s="15">
        <v>26000</v>
      </c>
      <c r="C616" s="15">
        <v>460</v>
      </c>
      <c r="D616" s="15">
        <f t="shared" si="18"/>
        <v>11960000</v>
      </c>
      <c r="E616" s="19" t="s">
        <v>1212</v>
      </c>
      <c r="H616" s="7"/>
      <c r="I616" s="7"/>
      <c r="J616" s="7"/>
    </row>
    <row r="617" spans="1:10" ht="12.75">
      <c r="A617" s="11" t="s">
        <v>388</v>
      </c>
      <c r="B617" s="15">
        <v>8000</v>
      </c>
      <c r="C617" s="15">
        <v>1</v>
      </c>
      <c r="D617" s="15">
        <f t="shared" si="18"/>
        <v>8000</v>
      </c>
      <c r="E617" s="19" t="s">
        <v>1216</v>
      </c>
      <c r="H617" s="7"/>
      <c r="I617" s="7"/>
      <c r="J617" s="7"/>
    </row>
    <row r="618" spans="1:10" ht="12.75">
      <c r="A618" s="11" t="s">
        <v>389</v>
      </c>
      <c r="B618" s="15">
        <v>7000</v>
      </c>
      <c r="C618" s="15">
        <v>1265</v>
      </c>
      <c r="D618" s="15">
        <f t="shared" si="18"/>
        <v>8855000</v>
      </c>
      <c r="E618" s="19" t="s">
        <v>1212</v>
      </c>
      <c r="H618" s="7"/>
      <c r="I618" s="7"/>
      <c r="J618" s="7"/>
    </row>
    <row r="619" spans="1:10" ht="12.75">
      <c r="A619" s="11" t="s">
        <v>390</v>
      </c>
      <c r="B619" s="15">
        <v>9500</v>
      </c>
      <c r="C619" s="15">
        <v>948</v>
      </c>
      <c r="D619" s="15">
        <f t="shared" si="18"/>
        <v>9006000</v>
      </c>
      <c r="E619" s="19" t="s">
        <v>1212</v>
      </c>
      <c r="H619" s="7"/>
      <c r="I619" s="7"/>
      <c r="J619" s="7"/>
    </row>
    <row r="620" spans="1:10" ht="12.75">
      <c r="A620" s="11" t="s">
        <v>391</v>
      </c>
      <c r="B620" s="15">
        <v>24000</v>
      </c>
      <c r="C620" s="15">
        <v>62</v>
      </c>
      <c r="D620" s="15">
        <f t="shared" si="18"/>
        <v>1488000</v>
      </c>
      <c r="E620" s="19" t="s">
        <v>1212</v>
      </c>
      <c r="H620" s="7"/>
      <c r="I620" s="7"/>
      <c r="J620" s="7"/>
    </row>
    <row r="621" spans="1:10" ht="12.75">
      <c r="A621" s="7" t="s">
        <v>394</v>
      </c>
      <c r="B621" s="15">
        <v>3600</v>
      </c>
      <c r="C621" s="15">
        <v>160</v>
      </c>
      <c r="D621" s="15">
        <f t="shared" si="18"/>
        <v>576000</v>
      </c>
      <c r="E621" s="19" t="s">
        <v>1216</v>
      </c>
      <c r="H621" s="7"/>
      <c r="I621" s="7"/>
      <c r="J621" s="7"/>
    </row>
    <row r="622" spans="1:10" ht="12.75">
      <c r="A622" s="7" t="s">
        <v>395</v>
      </c>
      <c r="B622" s="15">
        <v>18400</v>
      </c>
      <c r="C622" s="15">
        <v>593</v>
      </c>
      <c r="D622" s="15">
        <f t="shared" si="18"/>
        <v>10911200</v>
      </c>
      <c r="E622" s="19" t="s">
        <v>1212</v>
      </c>
      <c r="H622" s="7"/>
      <c r="I622" s="7"/>
      <c r="J622" s="7"/>
    </row>
    <row r="623" spans="1:10" ht="12.75">
      <c r="A623" s="11" t="s">
        <v>396</v>
      </c>
      <c r="B623" s="15">
        <v>36000</v>
      </c>
      <c r="C623" s="15">
        <v>178</v>
      </c>
      <c r="D623" s="15">
        <f t="shared" si="18"/>
        <v>6408000</v>
      </c>
      <c r="E623" s="19" t="s">
        <v>1212</v>
      </c>
      <c r="H623" s="7"/>
      <c r="I623" s="7"/>
      <c r="J623" s="7"/>
    </row>
    <row r="624" spans="1:10" ht="12.75">
      <c r="A624" s="11" t="s">
        <v>397</v>
      </c>
      <c r="B624" s="15">
        <v>32000</v>
      </c>
      <c r="C624" s="15">
        <v>1900</v>
      </c>
      <c r="D624" s="15">
        <f t="shared" si="18"/>
        <v>60800000</v>
      </c>
      <c r="E624" s="19" t="s">
        <v>1212</v>
      </c>
      <c r="H624" s="7"/>
      <c r="I624" s="7"/>
      <c r="J624" s="7"/>
    </row>
    <row r="625" spans="1:10" ht="12.75">
      <c r="A625" s="11" t="s">
        <v>398</v>
      </c>
      <c r="B625" s="15">
        <v>11000</v>
      </c>
      <c r="C625" s="15">
        <v>955</v>
      </c>
      <c r="D625" s="15">
        <f t="shared" si="18"/>
        <v>10505000</v>
      </c>
      <c r="E625" s="19" t="s">
        <v>1212</v>
      </c>
      <c r="H625" s="7"/>
      <c r="I625" s="7"/>
      <c r="J625" s="7"/>
    </row>
    <row r="626" spans="1:10" ht="12.75">
      <c r="A626" s="35" t="s">
        <v>399</v>
      </c>
      <c r="B626" s="15">
        <v>40000</v>
      </c>
      <c r="C626" s="15">
        <v>278</v>
      </c>
      <c r="D626" s="15">
        <f t="shared" si="18"/>
        <v>11120000</v>
      </c>
      <c r="E626" s="19" t="s">
        <v>1212</v>
      </c>
      <c r="H626" s="7"/>
      <c r="I626" s="7"/>
      <c r="J626" s="7"/>
    </row>
    <row r="627" spans="1:10" ht="12.75">
      <c r="A627" s="7" t="s">
        <v>400</v>
      </c>
      <c r="B627" s="15">
        <v>20000</v>
      </c>
      <c r="C627" s="15">
        <v>600</v>
      </c>
      <c r="D627" s="15">
        <f t="shared" si="18"/>
        <v>12000000</v>
      </c>
      <c r="E627" s="19" t="s">
        <v>1212</v>
      </c>
      <c r="H627" s="7"/>
      <c r="I627" s="7"/>
      <c r="J627" s="7"/>
    </row>
    <row r="628" spans="1:10" ht="12.75">
      <c r="A628" s="7" t="s">
        <v>401</v>
      </c>
      <c r="B628" s="15">
        <v>72000</v>
      </c>
      <c r="C628" s="15">
        <v>145</v>
      </c>
      <c r="D628" s="15">
        <f t="shared" si="18"/>
        <v>10440000</v>
      </c>
      <c r="E628" s="19" t="s">
        <v>1212</v>
      </c>
      <c r="H628" s="7"/>
      <c r="I628" s="7"/>
      <c r="J628" s="7"/>
    </row>
    <row r="629" spans="1:10" ht="12.75">
      <c r="A629" s="7" t="s">
        <v>402</v>
      </c>
      <c r="B629" s="15">
        <v>24000</v>
      </c>
      <c r="C629" s="15">
        <v>141</v>
      </c>
      <c r="D629" s="15">
        <f t="shared" si="18"/>
        <v>3384000</v>
      </c>
      <c r="E629" s="19" t="s">
        <v>1212</v>
      </c>
      <c r="F629" s="62" t="s">
        <v>1512</v>
      </c>
      <c r="H629" s="7"/>
      <c r="I629" s="7"/>
      <c r="J629" s="7"/>
    </row>
    <row r="630" spans="1:10" ht="12.75">
      <c r="A630" s="7" t="s">
        <v>403</v>
      </c>
      <c r="B630" s="15">
        <v>4000</v>
      </c>
      <c r="C630" s="15">
        <v>71</v>
      </c>
      <c r="D630" s="15">
        <f t="shared" si="18"/>
        <v>284000</v>
      </c>
      <c r="E630" s="19" t="s">
        <v>1216</v>
      </c>
      <c r="F630" s="62" t="s">
        <v>1233</v>
      </c>
      <c r="H630" s="7"/>
      <c r="I630" s="7"/>
      <c r="J630" s="7"/>
    </row>
    <row r="631" spans="1:10" ht="12.75">
      <c r="A631" s="11" t="s">
        <v>404</v>
      </c>
      <c r="B631" s="15">
        <v>13000</v>
      </c>
      <c r="C631" s="15">
        <v>665</v>
      </c>
      <c r="D631" s="15">
        <f t="shared" si="18"/>
        <v>8645000</v>
      </c>
      <c r="E631" s="19" t="s">
        <v>1212</v>
      </c>
      <c r="H631" s="7"/>
      <c r="I631" s="7"/>
      <c r="J631" s="7"/>
    </row>
    <row r="632" spans="1:10" ht="12.75">
      <c r="A632" s="7" t="s">
        <v>405</v>
      </c>
      <c r="B632" s="15">
        <v>19895</v>
      </c>
      <c r="C632" s="15">
        <v>201</v>
      </c>
      <c r="D632" s="15">
        <f t="shared" si="18"/>
        <v>3998895</v>
      </c>
      <c r="E632" s="19" t="s">
        <v>1212</v>
      </c>
      <c r="H632" s="7"/>
      <c r="I632" s="7"/>
      <c r="J632" s="7"/>
    </row>
    <row r="633" spans="1:10" ht="12.75">
      <c r="A633" s="7" t="s">
        <v>406</v>
      </c>
      <c r="B633" s="15">
        <v>76500</v>
      </c>
      <c r="C633" s="15">
        <v>423</v>
      </c>
      <c r="D633" s="15">
        <f t="shared" si="18"/>
        <v>32359500</v>
      </c>
      <c r="E633" s="19" t="s">
        <v>1208</v>
      </c>
      <c r="H633" s="7"/>
      <c r="I633" s="7"/>
      <c r="J633" s="7"/>
    </row>
    <row r="634" spans="1:10" ht="12.75">
      <c r="A634" s="7" t="s">
        <v>407</v>
      </c>
      <c r="B634" s="15">
        <v>114750</v>
      </c>
      <c r="C634" s="15">
        <v>290</v>
      </c>
      <c r="D634" s="15">
        <f t="shared" si="18"/>
        <v>33277500</v>
      </c>
      <c r="E634" s="19" t="s">
        <v>1208</v>
      </c>
      <c r="F634" s="62" t="s">
        <v>1512</v>
      </c>
      <c r="H634" s="7"/>
      <c r="I634" s="7"/>
      <c r="J634" s="7"/>
    </row>
    <row r="635" spans="1:10" ht="12.75">
      <c r="A635" s="7" t="s">
        <v>408</v>
      </c>
      <c r="B635" s="15">
        <v>70000</v>
      </c>
      <c r="C635" s="15">
        <v>166</v>
      </c>
      <c r="D635" s="15">
        <f t="shared" si="18"/>
        <v>11620000</v>
      </c>
      <c r="E635" s="19" t="s">
        <v>1212</v>
      </c>
      <c r="H635" s="7"/>
      <c r="I635" s="7"/>
      <c r="J635" s="7"/>
    </row>
    <row r="636" spans="1:10" ht="12.75">
      <c r="A636" s="7" t="s">
        <v>546</v>
      </c>
      <c r="B636" s="65">
        <v>3400</v>
      </c>
      <c r="C636" s="7">
        <v>395</v>
      </c>
      <c r="D636" s="65">
        <f>PRODUCT(B636,C636)</f>
        <v>1343000</v>
      </c>
      <c r="E636" s="7"/>
      <c r="F636" s="7"/>
      <c r="H636" s="7"/>
      <c r="I636" s="7"/>
      <c r="J636" s="7"/>
    </row>
    <row r="637" spans="1:10" ht="12.75">
      <c r="A637" s="7" t="s">
        <v>547</v>
      </c>
      <c r="B637" s="65">
        <v>15000</v>
      </c>
      <c r="C637" s="7">
        <v>95</v>
      </c>
      <c r="D637" s="65">
        <f>PRODUCT(B637,C637)</f>
        <v>1425000</v>
      </c>
      <c r="E637" s="7"/>
      <c r="F637" s="7"/>
      <c r="H637" s="7"/>
      <c r="I637" s="7"/>
      <c r="J637" s="7"/>
    </row>
    <row r="638" spans="1:10" ht="12.75">
      <c r="A638" t="s">
        <v>963</v>
      </c>
      <c r="B638" s="13">
        <v>10000</v>
      </c>
      <c r="C638">
        <v>98</v>
      </c>
      <c r="D638" s="13">
        <f aca="true" t="shared" si="19" ref="D638:D661">PRODUCT(B638,C638)</f>
        <v>980000</v>
      </c>
      <c r="E638"/>
      <c r="F638"/>
      <c r="G638"/>
      <c r="H638" s="7"/>
      <c r="I638" s="7"/>
      <c r="J638" s="7"/>
    </row>
    <row r="639" spans="1:10" ht="12.75">
      <c r="A639" t="s">
        <v>964</v>
      </c>
      <c r="B639" s="13">
        <v>7300</v>
      </c>
      <c r="C639">
        <v>870</v>
      </c>
      <c r="D639" s="13">
        <f t="shared" si="19"/>
        <v>6351000</v>
      </c>
      <c r="E639"/>
      <c r="F639"/>
      <c r="G639"/>
      <c r="H639" s="7"/>
      <c r="I639" s="7"/>
      <c r="J639" s="7"/>
    </row>
    <row r="640" spans="1:10" ht="12.75">
      <c r="A640" t="s">
        <v>965</v>
      </c>
      <c r="B640" s="13">
        <v>8000</v>
      </c>
      <c r="C640">
        <v>465</v>
      </c>
      <c r="D640" s="13">
        <f t="shared" si="19"/>
        <v>3720000</v>
      </c>
      <c r="E640"/>
      <c r="F640"/>
      <c r="G640"/>
      <c r="H640" s="7"/>
      <c r="I640" s="7"/>
      <c r="J640" s="7"/>
    </row>
    <row r="641" spans="1:10" ht="12.75">
      <c r="A641" t="s">
        <v>966</v>
      </c>
      <c r="B641" s="13">
        <v>22000</v>
      </c>
      <c r="C641">
        <v>137</v>
      </c>
      <c r="D641" s="13">
        <f t="shared" si="19"/>
        <v>3014000</v>
      </c>
      <c r="E641"/>
      <c r="F641"/>
      <c r="G641"/>
      <c r="H641" s="7"/>
      <c r="I641" s="7"/>
      <c r="J641" s="7"/>
    </row>
    <row r="642" spans="1:10" ht="12.75">
      <c r="A642" t="s">
        <v>967</v>
      </c>
      <c r="B642" s="13">
        <v>6000</v>
      </c>
      <c r="C642">
        <v>335</v>
      </c>
      <c r="D642" s="13">
        <f t="shared" si="19"/>
        <v>2010000</v>
      </c>
      <c r="E642"/>
      <c r="F642"/>
      <c r="G642"/>
      <c r="H642" s="7"/>
      <c r="I642" s="7"/>
      <c r="J642" s="7"/>
    </row>
    <row r="643" spans="1:10" ht="12.75">
      <c r="A643" t="s">
        <v>968</v>
      </c>
      <c r="B643" s="13">
        <v>16000</v>
      </c>
      <c r="C643">
        <v>165</v>
      </c>
      <c r="D643" s="13">
        <f t="shared" si="19"/>
        <v>2640000</v>
      </c>
      <c r="E643"/>
      <c r="F643"/>
      <c r="G643"/>
      <c r="H643" s="7"/>
      <c r="I643" s="7"/>
      <c r="J643" s="7"/>
    </row>
    <row r="644" spans="1:10" ht="12.75">
      <c r="A644" t="s">
        <v>969</v>
      </c>
      <c r="B644" s="13">
        <v>47500</v>
      </c>
      <c r="C644">
        <v>71</v>
      </c>
      <c r="D644" s="13">
        <f t="shared" si="19"/>
        <v>3372500</v>
      </c>
      <c r="E644"/>
      <c r="F644"/>
      <c r="G644"/>
      <c r="H644" s="7"/>
      <c r="I644" s="7"/>
      <c r="J644" s="7"/>
    </row>
    <row r="645" spans="1:10" ht="12.75">
      <c r="A645" t="s">
        <v>970</v>
      </c>
      <c r="B645" s="13">
        <v>35000</v>
      </c>
      <c r="C645">
        <v>290</v>
      </c>
      <c r="D645" s="13">
        <f t="shared" si="19"/>
        <v>10150000</v>
      </c>
      <c r="E645"/>
      <c r="F645"/>
      <c r="G645"/>
      <c r="H645" s="7"/>
      <c r="I645" s="7"/>
      <c r="J645" s="7"/>
    </row>
    <row r="646" spans="1:10" ht="12.75">
      <c r="A646" t="s">
        <v>971</v>
      </c>
      <c r="B646" s="13">
        <v>22500</v>
      </c>
      <c r="C646">
        <v>50</v>
      </c>
      <c r="D646" s="13">
        <f t="shared" si="19"/>
        <v>1125000</v>
      </c>
      <c r="E646"/>
      <c r="F646"/>
      <c r="G646"/>
      <c r="H646" s="7"/>
      <c r="I646" s="7"/>
      <c r="J646" s="7"/>
    </row>
    <row r="647" spans="1:10" ht="12.75">
      <c r="A647" t="s">
        <v>972</v>
      </c>
      <c r="B647" s="13">
        <v>19000</v>
      </c>
      <c r="C647"/>
      <c r="D647" s="13">
        <f t="shared" si="19"/>
        <v>19000</v>
      </c>
      <c r="E647"/>
      <c r="F647"/>
      <c r="G647"/>
      <c r="H647" s="7"/>
      <c r="I647" s="7"/>
      <c r="J647" s="7"/>
    </row>
    <row r="648" spans="1:10" ht="12.75">
      <c r="A648" t="s">
        <v>973</v>
      </c>
      <c r="B648" s="13">
        <v>8000</v>
      </c>
      <c r="C648">
        <v>640</v>
      </c>
      <c r="D648" s="13">
        <f t="shared" si="19"/>
        <v>5120000</v>
      </c>
      <c r="E648"/>
      <c r="F648"/>
      <c r="G648"/>
      <c r="H648" s="7"/>
      <c r="I648" s="7"/>
      <c r="J648" s="7"/>
    </row>
    <row r="649" spans="1:10" ht="12.75">
      <c r="A649" t="s">
        <v>974</v>
      </c>
      <c r="B649" s="13">
        <v>13000</v>
      </c>
      <c r="C649">
        <v>190</v>
      </c>
      <c r="D649" s="13">
        <f t="shared" si="19"/>
        <v>2470000</v>
      </c>
      <c r="E649"/>
      <c r="F649"/>
      <c r="G649"/>
      <c r="H649" s="7"/>
      <c r="I649" s="7"/>
      <c r="J649" s="7"/>
    </row>
    <row r="650" spans="1:10" ht="12.75">
      <c r="A650" t="s">
        <v>975</v>
      </c>
      <c r="B650" s="13">
        <v>60000</v>
      </c>
      <c r="C650">
        <v>62.5</v>
      </c>
      <c r="D650" s="13">
        <f t="shared" si="19"/>
        <v>3750000</v>
      </c>
      <c r="E650"/>
      <c r="F650"/>
      <c r="G650"/>
      <c r="H650" s="7"/>
      <c r="I650" s="7"/>
      <c r="J650" s="7"/>
    </row>
    <row r="651" spans="1:10" ht="12.75">
      <c r="A651" t="s">
        <v>976</v>
      </c>
      <c r="B651" s="13">
        <v>90000</v>
      </c>
      <c r="C651">
        <v>100</v>
      </c>
      <c r="D651" s="13">
        <f t="shared" si="19"/>
        <v>9000000</v>
      </c>
      <c r="E651"/>
      <c r="F651"/>
      <c r="G651"/>
      <c r="H651" s="7"/>
      <c r="I651" s="7"/>
      <c r="J651" s="7"/>
    </row>
    <row r="652" spans="1:10" ht="12.75">
      <c r="A652" t="s">
        <v>977</v>
      </c>
      <c r="B652" s="13">
        <v>80000</v>
      </c>
      <c r="C652">
        <v>163.5</v>
      </c>
      <c r="D652" s="13">
        <f t="shared" si="19"/>
        <v>13080000</v>
      </c>
      <c r="E652"/>
      <c r="F652" t="s">
        <v>1512</v>
      </c>
      <c r="G652"/>
      <c r="H652" s="7"/>
      <c r="I652" s="7"/>
      <c r="J652" s="7"/>
    </row>
    <row r="653" spans="1:10" ht="12.75">
      <c r="A653" t="s">
        <v>978</v>
      </c>
      <c r="B653" s="13">
        <v>80000</v>
      </c>
      <c r="C653">
        <v>11</v>
      </c>
      <c r="D653" s="13">
        <f t="shared" si="19"/>
        <v>880000</v>
      </c>
      <c r="E653"/>
      <c r="F653" t="s">
        <v>1050</v>
      </c>
      <c r="G653"/>
      <c r="H653" s="7"/>
      <c r="I653" s="7"/>
      <c r="J653" s="7"/>
    </row>
    <row r="654" spans="1:10" ht="12.75">
      <c r="A654" t="s">
        <v>979</v>
      </c>
      <c r="B654" s="13">
        <v>4000</v>
      </c>
      <c r="C654">
        <v>460</v>
      </c>
      <c r="D654" s="13">
        <f t="shared" si="19"/>
        <v>1840000</v>
      </c>
      <c r="E654"/>
      <c r="F654"/>
      <c r="G654"/>
      <c r="H654" s="7"/>
      <c r="I654" s="7"/>
      <c r="J654" s="7"/>
    </row>
    <row r="655" spans="1:10" ht="12.75">
      <c r="A655" t="s">
        <v>980</v>
      </c>
      <c r="B655" s="13">
        <v>60000</v>
      </c>
      <c r="C655">
        <v>62.5</v>
      </c>
      <c r="D655" s="13">
        <f t="shared" si="19"/>
        <v>3750000</v>
      </c>
      <c r="E655"/>
      <c r="F655"/>
      <c r="G655"/>
      <c r="H655" s="7"/>
      <c r="I655" s="7"/>
      <c r="J655" s="7"/>
    </row>
    <row r="656" spans="1:10" ht="12.75">
      <c r="A656" t="s">
        <v>981</v>
      </c>
      <c r="B656" s="13">
        <v>40000</v>
      </c>
      <c r="C656">
        <v>39.75</v>
      </c>
      <c r="D656" s="13">
        <f t="shared" si="19"/>
        <v>1590000</v>
      </c>
      <c r="E656"/>
      <c r="F656"/>
      <c r="G656"/>
      <c r="H656" s="7"/>
      <c r="I656" s="7"/>
      <c r="J656" s="7"/>
    </row>
    <row r="657" spans="1:10" ht="12.75">
      <c r="A657" t="s">
        <v>982</v>
      </c>
      <c r="B657" s="13">
        <v>5500</v>
      </c>
      <c r="C657">
        <v>16.25</v>
      </c>
      <c r="D657" s="13">
        <f t="shared" si="19"/>
        <v>89375</v>
      </c>
      <c r="E657"/>
      <c r="F657" t="s">
        <v>1050</v>
      </c>
      <c r="G657"/>
      <c r="H657" s="7"/>
      <c r="I657" s="7"/>
      <c r="J657" s="7"/>
    </row>
    <row r="658" spans="1:10" ht="12.75">
      <c r="A658" t="s">
        <v>983</v>
      </c>
      <c r="B658" s="13">
        <v>36400</v>
      </c>
      <c r="C658">
        <v>11</v>
      </c>
      <c r="D658" s="13">
        <f t="shared" si="19"/>
        <v>400400</v>
      </c>
      <c r="E658"/>
      <c r="F658" t="s">
        <v>1512</v>
      </c>
      <c r="G658"/>
      <c r="H658" s="7"/>
      <c r="I658" s="7"/>
      <c r="J658" s="7"/>
    </row>
    <row r="659" spans="1:10" ht="12.75">
      <c r="A659" t="s">
        <v>984</v>
      </c>
      <c r="B659" s="13">
        <v>18000</v>
      </c>
      <c r="C659">
        <v>1750</v>
      </c>
      <c r="D659" s="13">
        <f t="shared" si="19"/>
        <v>31500000</v>
      </c>
      <c r="E659"/>
      <c r="F659"/>
      <c r="G659"/>
      <c r="H659" s="7"/>
      <c r="I659" s="7"/>
      <c r="J659" s="7"/>
    </row>
    <row r="660" spans="1:10" ht="12.75">
      <c r="A660" t="s">
        <v>985</v>
      </c>
      <c r="B660" s="13">
        <v>28500</v>
      </c>
      <c r="C660">
        <v>158</v>
      </c>
      <c r="D660" s="13">
        <f t="shared" si="19"/>
        <v>4503000</v>
      </c>
      <c r="E660"/>
      <c r="F660"/>
      <c r="G660"/>
      <c r="H660" s="7"/>
      <c r="I660" s="7"/>
      <c r="J660" s="7"/>
    </row>
    <row r="661" spans="1:10" ht="12.75">
      <c r="A661" t="s">
        <v>986</v>
      </c>
      <c r="B661" s="13">
        <v>6500</v>
      </c>
      <c r="C661">
        <v>60.5</v>
      </c>
      <c r="D661" s="13">
        <f t="shared" si="19"/>
        <v>393250</v>
      </c>
      <c r="E661"/>
      <c r="F661" t="s">
        <v>1487</v>
      </c>
      <c r="G661"/>
      <c r="H661" s="15">
        <f>SUM(D614:D661)</f>
        <v>503161620</v>
      </c>
      <c r="I661" s="80">
        <f>H661/H885*100</f>
        <v>2.16616893829849</v>
      </c>
      <c r="J661" s="7"/>
    </row>
    <row r="662" spans="1:10" ht="12.75">
      <c r="A662" s="23" t="s">
        <v>518</v>
      </c>
      <c r="B662" s="63" t="s">
        <v>1197</v>
      </c>
      <c r="C662" s="61" t="s">
        <v>1199</v>
      </c>
      <c r="D662" s="15">
        <f t="shared" si="18"/>
        <v>0</v>
      </c>
      <c r="E662" s="61" t="s">
        <v>1203</v>
      </c>
      <c r="H662" s="61"/>
      <c r="I662" s="61"/>
      <c r="J662" s="61"/>
    </row>
    <row r="663" spans="1:10" ht="12.75">
      <c r="A663" s="11" t="s">
        <v>410</v>
      </c>
      <c r="B663" s="15">
        <v>17000</v>
      </c>
      <c r="C663" s="15">
        <v>1214</v>
      </c>
      <c r="D663" s="15">
        <f t="shared" si="18"/>
        <v>20638000</v>
      </c>
      <c r="E663" s="19" t="s">
        <v>1212</v>
      </c>
      <c r="H663" s="7"/>
      <c r="I663" s="7"/>
      <c r="J663" s="7"/>
    </row>
    <row r="664" spans="1:10" ht="12.75">
      <c r="A664" s="11" t="s">
        <v>411</v>
      </c>
      <c r="B664" s="15">
        <v>60000</v>
      </c>
      <c r="C664" s="15">
        <v>805</v>
      </c>
      <c r="D664" s="15">
        <f t="shared" si="18"/>
        <v>48300000</v>
      </c>
      <c r="E664" s="19" t="s">
        <v>1212</v>
      </c>
      <c r="H664" s="7"/>
      <c r="I664" s="7"/>
      <c r="J664" s="7"/>
    </row>
    <row r="665" spans="1:10" ht="12.75">
      <c r="A665" s="11" t="s">
        <v>412</v>
      </c>
      <c r="B665" s="15">
        <v>18000</v>
      </c>
      <c r="C665" s="15">
        <v>510</v>
      </c>
      <c r="D665" s="15">
        <f t="shared" si="18"/>
        <v>9180000</v>
      </c>
      <c r="E665" s="19" t="s">
        <v>1212</v>
      </c>
      <c r="F665" s="62" t="s">
        <v>1489</v>
      </c>
      <c r="H665" s="7"/>
      <c r="I665" s="7"/>
      <c r="J665" s="7"/>
    </row>
    <row r="666" spans="1:10" ht="12.75">
      <c r="A666" s="11" t="s">
        <v>413</v>
      </c>
      <c r="B666" s="15">
        <v>4200</v>
      </c>
      <c r="C666" s="15">
        <v>87</v>
      </c>
      <c r="D666" s="15">
        <f t="shared" si="18"/>
        <v>365400</v>
      </c>
      <c r="E666" s="19" t="s">
        <v>1212</v>
      </c>
      <c r="H666" s="7"/>
      <c r="I666" s="7"/>
      <c r="J666" s="7"/>
    </row>
    <row r="667" spans="1:10" ht="12.75">
      <c r="A667" s="11" t="s">
        <v>414</v>
      </c>
      <c r="B667" s="15">
        <v>6000</v>
      </c>
      <c r="C667" s="15">
        <v>211</v>
      </c>
      <c r="D667" s="15">
        <f t="shared" si="18"/>
        <v>1266000</v>
      </c>
      <c r="E667" s="19" t="s">
        <v>1212</v>
      </c>
      <c r="F667" s="62" t="s">
        <v>1512</v>
      </c>
      <c r="H667" s="7"/>
      <c r="I667" s="7"/>
      <c r="J667" s="7"/>
    </row>
    <row r="668" spans="1:10" ht="12.75">
      <c r="A668" s="11" t="s">
        <v>415</v>
      </c>
      <c r="B668" s="15">
        <v>10000</v>
      </c>
      <c r="C668" s="15">
        <v>540</v>
      </c>
      <c r="D668" s="15">
        <f t="shared" si="18"/>
        <v>5400000</v>
      </c>
      <c r="E668" s="19" t="s">
        <v>1212</v>
      </c>
      <c r="H668" s="7"/>
      <c r="I668" s="7"/>
      <c r="J668" s="7"/>
    </row>
    <row r="669" spans="1:10" ht="12.75">
      <c r="A669" s="11" t="s">
        <v>416</v>
      </c>
      <c r="B669" s="15">
        <v>2000</v>
      </c>
      <c r="C669" s="15">
        <v>760</v>
      </c>
      <c r="D669" s="15">
        <f t="shared" si="18"/>
        <v>1520000</v>
      </c>
      <c r="E669" s="19" t="s">
        <v>1216</v>
      </c>
      <c r="F669" s="62" t="s">
        <v>1487</v>
      </c>
      <c r="H669" s="7"/>
      <c r="I669" s="7"/>
      <c r="J669" s="7"/>
    </row>
    <row r="670" spans="1:10" ht="12.75">
      <c r="A670" s="11" t="s">
        <v>417</v>
      </c>
      <c r="B670" s="15">
        <v>19200</v>
      </c>
      <c r="C670" s="15">
        <v>494</v>
      </c>
      <c r="D670" s="15">
        <f t="shared" si="18"/>
        <v>9484800</v>
      </c>
      <c r="E670" s="19" t="s">
        <v>1212</v>
      </c>
      <c r="H670" s="7"/>
      <c r="I670" s="7"/>
      <c r="J670" s="7"/>
    </row>
    <row r="671" spans="1:10" ht="12.75">
      <c r="A671" s="11" t="s">
        <v>418</v>
      </c>
      <c r="B671" s="15">
        <v>2500</v>
      </c>
      <c r="C671" s="15">
        <v>650</v>
      </c>
      <c r="D671" s="15">
        <f t="shared" si="18"/>
        <v>1625000</v>
      </c>
      <c r="E671" s="19" t="s">
        <v>1216</v>
      </c>
      <c r="H671" s="7"/>
      <c r="I671" s="7"/>
      <c r="J671" s="7"/>
    </row>
    <row r="672" spans="1:10" ht="12.75">
      <c r="A672" s="11" t="s">
        <v>419</v>
      </c>
      <c r="B672" s="15">
        <v>2200</v>
      </c>
      <c r="C672" s="15">
        <v>490</v>
      </c>
      <c r="D672" s="15">
        <f t="shared" si="18"/>
        <v>1078000</v>
      </c>
      <c r="E672" s="19" t="s">
        <v>1216</v>
      </c>
      <c r="F672" s="62" t="s">
        <v>1487</v>
      </c>
      <c r="H672" s="7"/>
      <c r="I672" s="7"/>
      <c r="J672" s="7"/>
    </row>
    <row r="673" spans="1:10" ht="12.75">
      <c r="A673" s="11" t="s">
        <v>420</v>
      </c>
      <c r="B673" s="15">
        <v>10000</v>
      </c>
      <c r="C673" s="15">
        <v>128</v>
      </c>
      <c r="D673" s="15">
        <f t="shared" si="18"/>
        <v>1280000</v>
      </c>
      <c r="E673" s="19" t="s">
        <v>1216</v>
      </c>
      <c r="H673" s="7"/>
      <c r="I673" s="7"/>
      <c r="J673" s="7"/>
    </row>
    <row r="674" spans="1:10" ht="12.75">
      <c r="A674" s="11" t="s">
        <v>421</v>
      </c>
      <c r="B674" s="15">
        <v>18000</v>
      </c>
      <c r="C674" s="15">
        <v>150</v>
      </c>
      <c r="D674" s="15">
        <f t="shared" si="18"/>
        <v>2700000</v>
      </c>
      <c r="E674" s="19" t="s">
        <v>1212</v>
      </c>
      <c r="H674" s="7"/>
      <c r="I674" s="7"/>
      <c r="J674" s="7"/>
    </row>
    <row r="675" spans="1:10" ht="12.75">
      <c r="A675" s="7" t="s">
        <v>422</v>
      </c>
      <c r="B675" s="15">
        <v>50000</v>
      </c>
      <c r="C675" s="15">
        <v>434</v>
      </c>
      <c r="D675" s="15">
        <f t="shared" si="18"/>
        <v>21700000</v>
      </c>
      <c r="E675" s="19" t="s">
        <v>1212</v>
      </c>
      <c r="H675" s="7"/>
      <c r="I675" s="7"/>
      <c r="J675" s="7"/>
    </row>
    <row r="676" spans="1:10" ht="12.75">
      <c r="A676" s="7" t="s">
        <v>423</v>
      </c>
      <c r="B676" s="15">
        <v>24000</v>
      </c>
      <c r="C676" s="15">
        <v>610.5</v>
      </c>
      <c r="D676" s="15">
        <f t="shared" si="18"/>
        <v>14652000</v>
      </c>
      <c r="E676" s="19" t="s">
        <v>1212</v>
      </c>
      <c r="H676" s="7"/>
      <c r="I676" s="7"/>
      <c r="J676" s="7"/>
    </row>
    <row r="677" spans="1:10" ht="12.75">
      <c r="A677" s="7" t="s">
        <v>424</v>
      </c>
      <c r="B677" s="15">
        <v>70000</v>
      </c>
      <c r="C677" s="15">
        <v>498</v>
      </c>
      <c r="D677" s="15">
        <f t="shared" si="18"/>
        <v>34860000</v>
      </c>
      <c r="E677" s="19" t="s">
        <v>1212</v>
      </c>
      <c r="F677" s="62" t="s">
        <v>1233</v>
      </c>
      <c r="H677" s="7"/>
      <c r="I677" s="7"/>
      <c r="J677" s="7"/>
    </row>
    <row r="678" spans="1:10" ht="12.75">
      <c r="A678" s="11" t="s">
        <v>452</v>
      </c>
      <c r="B678" s="41">
        <v>300000</v>
      </c>
      <c r="C678" s="62">
        <v>163</v>
      </c>
      <c r="D678" s="15">
        <f>PRODUCT(C678,B678)</f>
        <v>48900000</v>
      </c>
      <c r="E678" s="62" t="s">
        <v>1208</v>
      </c>
      <c r="H678" s="7"/>
      <c r="I678" s="7"/>
      <c r="J678" s="7"/>
    </row>
    <row r="679" spans="1:10" ht="12.75">
      <c r="A679" s="7" t="s">
        <v>476</v>
      </c>
      <c r="B679" s="15">
        <v>67200</v>
      </c>
      <c r="C679" s="15">
        <v>179</v>
      </c>
      <c r="D679" s="15">
        <f>PRODUCT(C679,B679)</f>
        <v>12028800</v>
      </c>
      <c r="E679" s="19" t="s">
        <v>1216</v>
      </c>
      <c r="H679" s="7"/>
      <c r="I679" s="7"/>
      <c r="J679" s="7"/>
    </row>
    <row r="680" spans="1:10" ht="12.75">
      <c r="A680" t="s">
        <v>919</v>
      </c>
      <c r="B680" s="13">
        <v>20000</v>
      </c>
      <c r="C680">
        <v>44.25</v>
      </c>
      <c r="D680" s="13">
        <f aca="true" t="shared" si="20" ref="D680:D703">PRODUCT(B680,C680)</f>
        <v>885000</v>
      </c>
      <c r="E680"/>
      <c r="F680"/>
      <c r="H680" s="7"/>
      <c r="I680" s="7"/>
      <c r="J680" s="7"/>
    </row>
    <row r="681" spans="1:10" ht="12.75">
      <c r="A681" t="s">
        <v>920</v>
      </c>
      <c r="B681" s="13">
        <v>4400</v>
      </c>
      <c r="C681">
        <v>667</v>
      </c>
      <c r="D681" s="13">
        <f t="shared" si="20"/>
        <v>2934800</v>
      </c>
      <c r="E681"/>
      <c r="F681"/>
      <c r="H681" s="7"/>
      <c r="I681" s="7"/>
      <c r="J681" s="7"/>
    </row>
    <row r="682" spans="1:10" ht="12.75">
      <c r="A682" t="s">
        <v>921</v>
      </c>
      <c r="B682" s="13">
        <v>2000</v>
      </c>
      <c r="C682">
        <v>210</v>
      </c>
      <c r="D682" s="13">
        <f t="shared" si="20"/>
        <v>420000</v>
      </c>
      <c r="E682"/>
      <c r="F682" t="s">
        <v>1050</v>
      </c>
      <c r="H682" s="7"/>
      <c r="I682" s="7"/>
      <c r="J682" s="7"/>
    </row>
    <row r="683" spans="1:10" ht="12.75">
      <c r="A683" t="s">
        <v>922</v>
      </c>
      <c r="B683" s="13">
        <v>20000</v>
      </c>
      <c r="C683">
        <v>26</v>
      </c>
      <c r="D683" s="13">
        <f t="shared" si="20"/>
        <v>520000</v>
      </c>
      <c r="E683"/>
      <c r="F683"/>
      <c r="H683" s="7"/>
      <c r="I683" s="7"/>
      <c r="J683" s="7"/>
    </row>
    <row r="684" spans="1:10" ht="12.75">
      <c r="A684" t="s">
        <v>923</v>
      </c>
      <c r="B684" s="13">
        <v>10000</v>
      </c>
      <c r="C684"/>
      <c r="D684" s="13">
        <f t="shared" si="20"/>
        <v>10000</v>
      </c>
      <c r="E684"/>
      <c r="F684"/>
      <c r="H684" s="7"/>
      <c r="I684" s="7"/>
      <c r="J684" s="7"/>
    </row>
    <row r="685" spans="1:10" ht="12.75">
      <c r="A685" t="s">
        <v>924</v>
      </c>
      <c r="B685" s="13">
        <v>16000</v>
      </c>
      <c r="C685"/>
      <c r="D685" s="13">
        <f t="shared" si="20"/>
        <v>16000</v>
      </c>
      <c r="E685"/>
      <c r="F685"/>
      <c r="H685" s="7"/>
      <c r="I685" s="7"/>
      <c r="J685" s="7"/>
    </row>
    <row r="686" spans="1:10" ht="12.75">
      <c r="A686" t="s">
        <v>925</v>
      </c>
      <c r="B686" s="13">
        <v>50740</v>
      </c>
      <c r="C686">
        <v>95</v>
      </c>
      <c r="D686" s="13">
        <f t="shared" si="20"/>
        <v>4820300</v>
      </c>
      <c r="E686"/>
      <c r="F686"/>
      <c r="H686" s="7"/>
      <c r="I686" s="7"/>
      <c r="J686" s="7"/>
    </row>
    <row r="687" spans="1:10" ht="12.75">
      <c r="A687" t="s">
        <v>926</v>
      </c>
      <c r="B687" s="13">
        <v>15000</v>
      </c>
      <c r="C687"/>
      <c r="D687" s="13">
        <f t="shared" si="20"/>
        <v>15000</v>
      </c>
      <c r="E687"/>
      <c r="F687"/>
      <c r="H687" s="7"/>
      <c r="I687" s="7"/>
      <c r="J687" s="7"/>
    </row>
    <row r="688" spans="1:10" ht="12.75">
      <c r="A688" t="s">
        <v>943</v>
      </c>
      <c r="B688" s="13">
        <v>20000</v>
      </c>
      <c r="C688">
        <v>199</v>
      </c>
      <c r="D688" s="13">
        <f t="shared" si="20"/>
        <v>3980000</v>
      </c>
      <c r="E688"/>
      <c r="F688"/>
      <c r="G688"/>
      <c r="H688" s="7"/>
      <c r="I688" s="7"/>
      <c r="J688" s="7"/>
    </row>
    <row r="689" spans="1:10" ht="12.75">
      <c r="A689" t="s">
        <v>944</v>
      </c>
      <c r="B689" s="13">
        <v>18500</v>
      </c>
      <c r="C689">
        <v>90</v>
      </c>
      <c r="D689" s="13">
        <f t="shared" si="20"/>
        <v>1665000</v>
      </c>
      <c r="E689"/>
      <c r="F689" t="s">
        <v>1512</v>
      </c>
      <c r="G689"/>
      <c r="H689" s="7"/>
      <c r="I689" s="7"/>
      <c r="J689" s="7"/>
    </row>
    <row r="690" spans="1:10" ht="12.75">
      <c r="A690" t="s">
        <v>945</v>
      </c>
      <c r="B690" s="13">
        <v>3000</v>
      </c>
      <c r="C690">
        <v>105</v>
      </c>
      <c r="D690" s="13">
        <f t="shared" si="20"/>
        <v>315000</v>
      </c>
      <c r="E690"/>
      <c r="F690" t="s">
        <v>1050</v>
      </c>
      <c r="G690"/>
      <c r="H690" s="7"/>
      <c r="I690" s="7"/>
      <c r="J690" s="7"/>
    </row>
    <row r="691" spans="1:10" ht="12.75">
      <c r="A691" t="s">
        <v>946</v>
      </c>
      <c r="B691" s="13">
        <v>15000</v>
      </c>
      <c r="C691">
        <v>128</v>
      </c>
      <c r="D691" s="13">
        <f t="shared" si="20"/>
        <v>1920000</v>
      </c>
      <c r="E691"/>
      <c r="F691"/>
      <c r="G691"/>
      <c r="H691" s="7"/>
      <c r="I691" s="7"/>
      <c r="J691" s="7"/>
    </row>
    <row r="692" spans="1:10" ht="12.75">
      <c r="A692" t="s">
        <v>947</v>
      </c>
      <c r="B692" s="13">
        <v>6000</v>
      </c>
      <c r="C692">
        <v>80.5</v>
      </c>
      <c r="D692" s="13">
        <f t="shared" si="20"/>
        <v>483000</v>
      </c>
      <c r="E692"/>
      <c r="F692" t="s">
        <v>1050</v>
      </c>
      <c r="G692"/>
      <c r="H692" s="7"/>
      <c r="I692" s="7"/>
      <c r="J692" s="7"/>
    </row>
    <row r="693" spans="1:10" ht="12.75">
      <c r="A693" t="s">
        <v>948</v>
      </c>
      <c r="B693" s="13">
        <v>40000</v>
      </c>
      <c r="C693">
        <v>262</v>
      </c>
      <c r="D693" s="13">
        <f t="shared" si="20"/>
        <v>10480000</v>
      </c>
      <c r="E693"/>
      <c r="F693"/>
      <c r="G693"/>
      <c r="H693" s="7"/>
      <c r="I693" s="7"/>
      <c r="J693" s="7"/>
    </row>
    <row r="694" spans="1:10" ht="12.75">
      <c r="A694" t="s">
        <v>949</v>
      </c>
      <c r="B694" s="13">
        <v>5400</v>
      </c>
      <c r="C694"/>
      <c r="D694" s="13">
        <f t="shared" si="20"/>
        <v>5400</v>
      </c>
      <c r="E694"/>
      <c r="F694"/>
      <c r="G694" t="s">
        <v>918</v>
      </c>
      <c r="H694" s="7"/>
      <c r="I694" s="7"/>
      <c r="J694" s="7"/>
    </row>
    <row r="695" spans="1:10" ht="12.75">
      <c r="A695" t="s">
        <v>950</v>
      </c>
      <c r="B695" s="13">
        <v>25900</v>
      </c>
      <c r="C695">
        <v>640</v>
      </c>
      <c r="D695" s="13">
        <f t="shared" si="20"/>
        <v>16576000</v>
      </c>
      <c r="E695"/>
      <c r="F695"/>
      <c r="G695"/>
      <c r="H695" s="7"/>
      <c r="I695" s="7"/>
      <c r="J695" s="7"/>
    </row>
    <row r="696" spans="1:10" ht="12.75">
      <c r="A696" t="s">
        <v>951</v>
      </c>
      <c r="B696" s="13">
        <v>10600</v>
      </c>
      <c r="C696"/>
      <c r="D696" s="13">
        <f t="shared" si="20"/>
        <v>10600</v>
      </c>
      <c r="E696"/>
      <c r="F696"/>
      <c r="G696"/>
      <c r="H696" s="7"/>
      <c r="I696" s="7"/>
      <c r="J696" s="7"/>
    </row>
    <row r="697" spans="1:10" ht="12.75">
      <c r="A697" t="s">
        <v>952</v>
      </c>
      <c r="B697" s="13">
        <v>6500</v>
      </c>
      <c r="C697">
        <v>5474</v>
      </c>
      <c r="D697" s="13">
        <f t="shared" si="20"/>
        <v>35581000</v>
      </c>
      <c r="E697"/>
      <c r="F697"/>
      <c r="G697"/>
      <c r="H697" s="7"/>
      <c r="I697" s="7"/>
      <c r="J697" s="7"/>
    </row>
    <row r="698" spans="1:10" ht="12.75">
      <c r="A698" t="s">
        <v>953</v>
      </c>
      <c r="B698" s="13">
        <v>60000</v>
      </c>
      <c r="C698">
        <v>1094</v>
      </c>
      <c r="D698" s="13">
        <f t="shared" si="20"/>
        <v>65640000</v>
      </c>
      <c r="E698"/>
      <c r="F698"/>
      <c r="G698"/>
      <c r="H698" s="7"/>
      <c r="I698" s="7"/>
      <c r="J698" s="7"/>
    </row>
    <row r="699" spans="1:10" ht="12.75">
      <c r="A699" t="s">
        <v>957</v>
      </c>
      <c r="B699" s="13">
        <v>15000</v>
      </c>
      <c r="C699">
        <v>26</v>
      </c>
      <c r="D699" s="13">
        <f t="shared" si="20"/>
        <v>390000</v>
      </c>
      <c r="E699"/>
      <c r="F699"/>
      <c r="G699"/>
      <c r="H699" s="7"/>
      <c r="I699" s="7"/>
      <c r="J699" s="7"/>
    </row>
    <row r="700" spans="1:10" ht="12.75">
      <c r="A700" t="s">
        <v>958</v>
      </c>
      <c r="B700" s="13">
        <v>56000</v>
      </c>
      <c r="C700">
        <v>2.5</v>
      </c>
      <c r="D700" s="13">
        <f t="shared" si="20"/>
        <v>140000</v>
      </c>
      <c r="E700"/>
      <c r="F700" t="s">
        <v>1050</v>
      </c>
      <c r="G700"/>
      <c r="H700" s="7"/>
      <c r="I700" s="7"/>
      <c r="J700" s="7"/>
    </row>
    <row r="701" spans="1:10" ht="12.75">
      <c r="A701" t="s">
        <v>959</v>
      </c>
      <c r="B701" s="13">
        <v>50000</v>
      </c>
      <c r="C701">
        <v>19</v>
      </c>
      <c r="D701" s="13">
        <f t="shared" si="20"/>
        <v>950000</v>
      </c>
      <c r="E701"/>
      <c r="F701"/>
      <c r="G701"/>
      <c r="H701" s="7"/>
      <c r="I701" s="7"/>
      <c r="J701" s="7"/>
    </row>
    <row r="702" spans="1:10" ht="12.75">
      <c r="A702" t="s">
        <v>960</v>
      </c>
      <c r="B702" s="13">
        <v>1200</v>
      </c>
      <c r="C702">
        <v>520</v>
      </c>
      <c r="D702" s="13">
        <f t="shared" si="20"/>
        <v>624000</v>
      </c>
      <c r="E702"/>
      <c r="F702"/>
      <c r="G702"/>
      <c r="H702" s="7"/>
      <c r="I702" s="7"/>
      <c r="J702" s="7"/>
    </row>
    <row r="703" spans="1:10" ht="12.75">
      <c r="A703" t="s">
        <v>961</v>
      </c>
      <c r="B703" s="13">
        <v>10000</v>
      </c>
      <c r="C703">
        <v>38</v>
      </c>
      <c r="D703" s="13">
        <f t="shared" si="20"/>
        <v>380000</v>
      </c>
      <c r="E703"/>
      <c r="F703" t="s">
        <v>1050</v>
      </c>
      <c r="G703"/>
      <c r="H703" s="15">
        <f>SUM(D663:D703)</f>
        <v>383739100</v>
      </c>
      <c r="I703" s="80">
        <f>H703/H885*100</f>
        <v>1.6520411847601137</v>
      </c>
      <c r="J703" s="7"/>
    </row>
    <row r="704" spans="1:10" ht="12.75">
      <c r="A704" s="23" t="s">
        <v>425</v>
      </c>
      <c r="B704" s="63" t="s">
        <v>1197</v>
      </c>
      <c r="C704" s="61" t="s">
        <v>1199</v>
      </c>
      <c r="D704" s="15">
        <f t="shared" si="18"/>
        <v>0</v>
      </c>
      <c r="E704" s="61" t="s">
        <v>1203</v>
      </c>
      <c r="H704" s="61"/>
      <c r="I704" s="61"/>
      <c r="J704" s="61"/>
    </row>
    <row r="705" spans="1:10" ht="12.75">
      <c r="A705" s="7" t="s">
        <v>426</v>
      </c>
      <c r="B705" s="15">
        <v>70121</v>
      </c>
      <c r="C705" s="15">
        <v>395</v>
      </c>
      <c r="D705" s="15">
        <f t="shared" si="18"/>
        <v>27697795</v>
      </c>
      <c r="E705" s="19" t="s">
        <v>1208</v>
      </c>
      <c r="H705" s="7"/>
      <c r="I705" s="7"/>
      <c r="J705" s="7"/>
    </row>
    <row r="706" spans="1:10" ht="12.75">
      <c r="A706" s="7" t="s">
        <v>427</v>
      </c>
      <c r="B706" s="15">
        <v>80000</v>
      </c>
      <c r="C706" s="15">
        <v>305</v>
      </c>
      <c r="D706" s="15">
        <f t="shared" si="18"/>
        <v>24400000</v>
      </c>
      <c r="E706" s="19" t="s">
        <v>1208</v>
      </c>
      <c r="F706" s="62" t="s">
        <v>1512</v>
      </c>
      <c r="H706" s="7"/>
      <c r="I706" s="7"/>
      <c r="J706" s="7"/>
    </row>
    <row r="707" spans="1:10" ht="12.75">
      <c r="A707" s="7" t="s">
        <v>428</v>
      </c>
      <c r="B707" s="15">
        <v>400000</v>
      </c>
      <c r="C707" s="15">
        <v>112</v>
      </c>
      <c r="D707" s="15">
        <f t="shared" si="18"/>
        <v>44800000</v>
      </c>
      <c r="E707" s="19" t="s">
        <v>1212</v>
      </c>
      <c r="H707" s="7"/>
      <c r="I707" s="7"/>
      <c r="J707" s="7"/>
    </row>
    <row r="708" spans="1:10" ht="12.75">
      <c r="A708" s="7" t="s">
        <v>429</v>
      </c>
      <c r="B708" s="15">
        <v>125086</v>
      </c>
      <c r="C708" s="15">
        <v>230</v>
      </c>
      <c r="D708" s="15">
        <f t="shared" si="18"/>
        <v>28769780</v>
      </c>
      <c r="E708" s="19" t="s">
        <v>1212</v>
      </c>
      <c r="H708" s="7"/>
      <c r="I708" s="7"/>
      <c r="J708" s="7"/>
    </row>
    <row r="709" spans="1:10" ht="12.75">
      <c r="A709" s="7" t="s">
        <v>430</v>
      </c>
      <c r="B709" s="15">
        <v>78000</v>
      </c>
      <c r="C709" s="15">
        <v>1249</v>
      </c>
      <c r="D709" s="15">
        <f t="shared" si="18"/>
        <v>97422000</v>
      </c>
      <c r="E709" s="19" t="s">
        <v>1212</v>
      </c>
      <c r="H709" s="7"/>
      <c r="I709" s="7"/>
      <c r="J709" s="7"/>
    </row>
    <row r="710" spans="1:10" ht="12.75">
      <c r="A710" s="7" t="s">
        <v>431</v>
      </c>
      <c r="B710" s="15">
        <v>60000</v>
      </c>
      <c r="C710" s="15">
        <v>1230</v>
      </c>
      <c r="D710" s="15">
        <f t="shared" si="18"/>
        <v>73800000</v>
      </c>
      <c r="E710" s="19" t="s">
        <v>1212</v>
      </c>
      <c r="H710" s="7"/>
      <c r="I710" s="7"/>
      <c r="J710" s="7"/>
    </row>
    <row r="711" spans="1:10" ht="12.75">
      <c r="A711" s="11" t="s">
        <v>432</v>
      </c>
      <c r="B711" s="15">
        <v>60000</v>
      </c>
      <c r="C711" s="15">
        <v>457</v>
      </c>
      <c r="D711" s="15">
        <f t="shared" si="18"/>
        <v>27420000</v>
      </c>
      <c r="E711" s="19" t="s">
        <v>1212</v>
      </c>
      <c r="H711" s="7"/>
      <c r="I711" s="7"/>
      <c r="J711" s="7"/>
    </row>
    <row r="712" spans="1:10" ht="12.75">
      <c r="A712" s="7" t="s">
        <v>433</v>
      </c>
      <c r="B712" s="15">
        <v>70000</v>
      </c>
      <c r="C712" s="15">
        <v>74</v>
      </c>
      <c r="D712" s="15">
        <f t="shared" si="18"/>
        <v>5180000</v>
      </c>
      <c r="E712" s="19" t="s">
        <v>1216</v>
      </c>
      <c r="H712" s="15">
        <f>SUM(D705:D712)</f>
        <v>329489575</v>
      </c>
      <c r="I712" s="80">
        <f>H712/H885*100</f>
        <v>1.4184907085285452</v>
      </c>
      <c r="J712" s="7"/>
    </row>
    <row r="713" spans="1:10" ht="12.75">
      <c r="A713" s="22" t="s">
        <v>668</v>
      </c>
      <c r="B713" s="3" t="s">
        <v>480</v>
      </c>
      <c r="C713" s="3" t="s">
        <v>481</v>
      </c>
      <c r="D713" s="13">
        <f aca="true" t="shared" si="21" ref="D713:D776">PRODUCT(B713,C713)</f>
        <v>0</v>
      </c>
      <c r="E713" s="3" t="s">
        <v>484</v>
      </c>
      <c r="F713" s="3" t="s">
        <v>483</v>
      </c>
      <c r="G713"/>
      <c r="H713" s="68"/>
      <c r="I713" s="68"/>
      <c r="J713" s="68"/>
    </row>
    <row r="714" spans="1:10" ht="12.75">
      <c r="A714" t="s">
        <v>669</v>
      </c>
      <c r="B714" s="13">
        <v>10000</v>
      </c>
      <c r="C714">
        <v>101</v>
      </c>
      <c r="D714" s="13">
        <f t="shared" si="21"/>
        <v>1010000</v>
      </c>
      <c r="E714"/>
      <c r="F714"/>
      <c r="G714"/>
      <c r="H714" s="69"/>
      <c r="I714" s="70"/>
      <c r="J714" s="69"/>
    </row>
    <row r="715" spans="1:10" ht="12.75">
      <c r="A715" t="s">
        <v>670</v>
      </c>
      <c r="B715" s="13">
        <v>8500</v>
      </c>
      <c r="C715">
        <v>21</v>
      </c>
      <c r="D715" s="13">
        <f t="shared" si="21"/>
        <v>178500</v>
      </c>
      <c r="E715"/>
      <c r="F715" t="s">
        <v>1050</v>
      </c>
      <c r="G715"/>
      <c r="H715" s="69"/>
      <c r="I715" s="70"/>
      <c r="J715" s="69"/>
    </row>
    <row r="716" spans="1:10" ht="12.75">
      <c r="A716" t="s">
        <v>672</v>
      </c>
      <c r="B716" s="13">
        <v>10000</v>
      </c>
      <c r="C716">
        <v>632</v>
      </c>
      <c r="D716" s="13">
        <f t="shared" si="21"/>
        <v>6320000</v>
      </c>
      <c r="E716"/>
      <c r="F716" t="s">
        <v>1512</v>
      </c>
      <c r="G716"/>
      <c r="H716" s="69"/>
      <c r="I716" s="70"/>
      <c r="J716" s="69"/>
    </row>
    <row r="717" spans="1:10" ht="12.75">
      <c r="A717" t="s">
        <v>671</v>
      </c>
      <c r="B717" s="13">
        <v>35000</v>
      </c>
      <c r="C717">
        <v>57.5</v>
      </c>
      <c r="D717" s="13">
        <f t="shared" si="21"/>
        <v>2012500</v>
      </c>
      <c r="E717"/>
      <c r="F717"/>
      <c r="G717"/>
      <c r="H717" s="69"/>
      <c r="I717" s="70"/>
      <c r="J717" s="69"/>
    </row>
    <row r="718" spans="1:10" ht="12.75">
      <c r="A718" t="s">
        <v>673</v>
      </c>
      <c r="B718" s="13">
        <v>64000</v>
      </c>
      <c r="C718">
        <v>409</v>
      </c>
      <c r="D718" s="13">
        <f t="shared" si="21"/>
        <v>26176000</v>
      </c>
      <c r="E718"/>
      <c r="F718"/>
      <c r="G718"/>
      <c r="H718" s="69"/>
      <c r="I718" s="70"/>
      <c r="J718" s="69"/>
    </row>
    <row r="719" spans="1:10" ht="12.75">
      <c r="A719" t="s">
        <v>674</v>
      </c>
      <c r="B719" s="13">
        <v>14000</v>
      </c>
      <c r="C719">
        <v>340</v>
      </c>
      <c r="D719" s="13">
        <f t="shared" si="21"/>
        <v>4760000</v>
      </c>
      <c r="E719"/>
      <c r="F719"/>
      <c r="G719"/>
      <c r="H719" s="69"/>
      <c r="I719" s="70"/>
      <c r="J719" s="69"/>
    </row>
    <row r="720" spans="1:10" ht="12.75">
      <c r="A720" t="s">
        <v>675</v>
      </c>
      <c r="B720" s="13">
        <v>20000</v>
      </c>
      <c r="C720">
        <v>62.5</v>
      </c>
      <c r="D720" s="13">
        <f t="shared" si="21"/>
        <v>1250000</v>
      </c>
      <c r="E720"/>
      <c r="F720"/>
      <c r="G720"/>
      <c r="H720" s="71"/>
      <c r="I720" s="72"/>
      <c r="J720" s="71"/>
    </row>
    <row r="721" spans="1:10" ht="12.75">
      <c r="A721" t="s">
        <v>676</v>
      </c>
      <c r="B721" s="13">
        <v>25000</v>
      </c>
      <c r="C721">
        <v>28</v>
      </c>
      <c r="D721" s="13">
        <f t="shared" si="21"/>
        <v>700000</v>
      </c>
      <c r="E721"/>
      <c r="F721" t="s">
        <v>1050</v>
      </c>
      <c r="G721"/>
      <c r="H721" s="69"/>
      <c r="I721" s="70"/>
      <c r="J721" s="69"/>
    </row>
    <row r="722" spans="1:10" ht="12.75">
      <c r="A722" t="s">
        <v>677</v>
      </c>
      <c r="B722" s="13">
        <v>100000</v>
      </c>
      <c r="C722">
        <v>62</v>
      </c>
      <c r="D722" s="13">
        <f t="shared" si="21"/>
        <v>6200000</v>
      </c>
      <c r="E722"/>
      <c r="F722"/>
      <c r="G722"/>
      <c r="H722" s="69"/>
      <c r="I722" s="70"/>
      <c r="J722" s="69"/>
    </row>
    <row r="723" spans="1:10" ht="12.75">
      <c r="A723" t="s">
        <v>678</v>
      </c>
      <c r="B723" s="13">
        <v>30000</v>
      </c>
      <c r="C723">
        <v>156</v>
      </c>
      <c r="D723" s="13">
        <f t="shared" si="21"/>
        <v>4680000</v>
      </c>
      <c r="E723"/>
      <c r="F723"/>
      <c r="G723"/>
      <c r="H723" s="69"/>
      <c r="I723" s="70"/>
      <c r="J723" s="69"/>
    </row>
    <row r="724" spans="1:10" ht="12.75">
      <c r="A724" t="s">
        <v>679</v>
      </c>
      <c r="B724" s="13">
        <v>30000</v>
      </c>
      <c r="C724">
        <v>51</v>
      </c>
      <c r="D724" s="13">
        <f t="shared" si="21"/>
        <v>1530000</v>
      </c>
      <c r="E724"/>
      <c r="F724" t="s">
        <v>1050</v>
      </c>
      <c r="G724"/>
      <c r="H724" s="69">
        <f>SUM(D714:D724)</f>
        <v>54817000</v>
      </c>
      <c r="I724" s="80">
        <f>H724/H885*100</f>
        <v>0.23599352170522928</v>
      </c>
      <c r="J724" s="69"/>
    </row>
    <row r="725" spans="1:10" ht="12.75">
      <c r="A725" s="22" t="s">
        <v>680</v>
      </c>
      <c r="B725" s="3" t="s">
        <v>480</v>
      </c>
      <c r="C725" s="3" t="s">
        <v>481</v>
      </c>
      <c r="D725" s="13">
        <f t="shared" si="21"/>
        <v>0</v>
      </c>
      <c r="E725" s="3" t="s">
        <v>484</v>
      </c>
      <c r="F725" s="3" t="s">
        <v>483</v>
      </c>
      <c r="G725"/>
      <c r="H725" s="69"/>
      <c r="I725" s="70"/>
      <c r="J725" s="69"/>
    </row>
    <row r="726" spans="1:10" ht="12.75">
      <c r="A726" t="s">
        <v>681</v>
      </c>
      <c r="B726" s="13">
        <v>20000</v>
      </c>
      <c r="C726">
        <v>145</v>
      </c>
      <c r="D726" s="13">
        <f t="shared" si="21"/>
        <v>2900000</v>
      </c>
      <c r="E726"/>
      <c r="F726" t="s">
        <v>1487</v>
      </c>
      <c r="G726"/>
      <c r="H726" s="69"/>
      <c r="I726" s="70"/>
      <c r="J726" s="69"/>
    </row>
    <row r="727" spans="1:10" ht="12.75">
      <c r="A727" t="s">
        <v>682</v>
      </c>
      <c r="B727" s="13">
        <v>20000</v>
      </c>
      <c r="C727">
        <v>107</v>
      </c>
      <c r="D727" s="13">
        <f t="shared" si="21"/>
        <v>2140000</v>
      </c>
      <c r="E727"/>
      <c r="F727" t="s">
        <v>1050</v>
      </c>
      <c r="G727"/>
      <c r="H727" s="69"/>
      <c r="I727" s="70"/>
      <c r="J727" s="69"/>
    </row>
    <row r="728" spans="1:10" ht="12.75">
      <c r="A728" t="s">
        <v>683</v>
      </c>
      <c r="B728" s="13">
        <v>30000</v>
      </c>
      <c r="C728">
        <v>97</v>
      </c>
      <c r="D728" s="13">
        <f t="shared" si="21"/>
        <v>2910000</v>
      </c>
      <c r="E728"/>
      <c r="F728"/>
      <c r="G728"/>
      <c r="H728" s="69"/>
      <c r="I728" s="70"/>
      <c r="J728" s="69"/>
    </row>
    <row r="729" spans="1:10" ht="12.75">
      <c r="A729" t="s">
        <v>684</v>
      </c>
      <c r="B729" s="13">
        <v>80000</v>
      </c>
      <c r="C729">
        <v>519</v>
      </c>
      <c r="D729" s="13">
        <f t="shared" si="21"/>
        <v>41520000</v>
      </c>
      <c r="E729"/>
      <c r="F729"/>
      <c r="G729"/>
      <c r="H729" s="69"/>
      <c r="I729" s="70"/>
      <c r="J729" s="69"/>
    </row>
    <row r="730" spans="1:10" ht="12.75">
      <c r="A730" t="s">
        <v>685</v>
      </c>
      <c r="B730" s="13">
        <v>25000</v>
      </c>
      <c r="C730">
        <v>20</v>
      </c>
      <c r="D730" s="13">
        <f t="shared" si="21"/>
        <v>500000</v>
      </c>
      <c r="E730"/>
      <c r="F730"/>
      <c r="G730"/>
      <c r="H730" s="71"/>
      <c r="I730" s="72"/>
      <c r="J730" s="71"/>
    </row>
    <row r="731" spans="1:10" ht="12.75">
      <c r="A731" t="s">
        <v>686</v>
      </c>
      <c r="B731" s="13">
        <v>9000</v>
      </c>
      <c r="C731">
        <v>2420</v>
      </c>
      <c r="D731" s="13">
        <f t="shared" si="21"/>
        <v>21780000</v>
      </c>
      <c r="E731"/>
      <c r="F731"/>
      <c r="G731"/>
      <c r="H731" s="69"/>
      <c r="I731" s="70"/>
      <c r="J731" s="69"/>
    </row>
    <row r="732" spans="1:10" ht="12.75">
      <c r="A732" t="s">
        <v>687</v>
      </c>
      <c r="B732" s="13">
        <v>9000</v>
      </c>
      <c r="C732">
        <v>1255</v>
      </c>
      <c r="D732" s="13">
        <f t="shared" si="21"/>
        <v>11295000</v>
      </c>
      <c r="E732"/>
      <c r="F732" t="s">
        <v>1050</v>
      </c>
      <c r="G732"/>
      <c r="H732" s="69"/>
      <c r="I732" s="70"/>
      <c r="J732" s="69"/>
    </row>
    <row r="733" spans="1:10" ht="12.75">
      <c r="A733" t="s">
        <v>688</v>
      </c>
      <c r="B733" s="13">
        <v>7000</v>
      </c>
      <c r="C733">
        <v>375</v>
      </c>
      <c r="D733" s="13">
        <f t="shared" si="21"/>
        <v>2625000</v>
      </c>
      <c r="E733"/>
      <c r="F733"/>
      <c r="G733"/>
      <c r="H733" s="69"/>
      <c r="I733" s="70"/>
      <c r="J733" s="69"/>
    </row>
    <row r="734" spans="1:10" ht="12.75">
      <c r="A734" t="s">
        <v>689</v>
      </c>
      <c r="B734" s="13">
        <v>10000</v>
      </c>
      <c r="C734">
        <v>49</v>
      </c>
      <c r="D734" s="13">
        <f t="shared" si="21"/>
        <v>490000</v>
      </c>
      <c r="E734"/>
      <c r="F734" t="s">
        <v>1050</v>
      </c>
      <c r="G734"/>
      <c r="H734" s="69"/>
      <c r="I734" s="70"/>
      <c r="J734" s="69"/>
    </row>
    <row r="735" spans="1:10" ht="12.75">
      <c r="A735" t="s">
        <v>690</v>
      </c>
      <c r="B735" s="13">
        <v>32000</v>
      </c>
      <c r="C735">
        <v>24</v>
      </c>
      <c r="D735" s="13">
        <f t="shared" si="21"/>
        <v>768000</v>
      </c>
      <c r="E735"/>
      <c r="F735"/>
      <c r="G735"/>
      <c r="H735" s="69"/>
      <c r="I735" s="70"/>
      <c r="J735" s="69"/>
    </row>
    <row r="736" spans="1:10" ht="12.75">
      <c r="A736" t="s">
        <v>691</v>
      </c>
      <c r="B736" s="13">
        <v>50000</v>
      </c>
      <c r="C736">
        <v>295</v>
      </c>
      <c r="D736" s="13">
        <f t="shared" si="21"/>
        <v>14750000</v>
      </c>
      <c r="E736"/>
      <c r="F736"/>
      <c r="G736"/>
      <c r="H736" s="71"/>
      <c r="I736" s="72"/>
      <c r="J736" s="71"/>
    </row>
    <row r="737" spans="1:10" ht="12.75">
      <c r="A737" t="s">
        <v>692</v>
      </c>
      <c r="B737" s="13">
        <v>20000</v>
      </c>
      <c r="C737">
        <v>200</v>
      </c>
      <c r="D737" s="13">
        <f t="shared" si="21"/>
        <v>4000000</v>
      </c>
      <c r="E737"/>
      <c r="F737"/>
      <c r="G737"/>
      <c r="H737" s="69"/>
      <c r="I737" s="70"/>
      <c r="J737" s="69"/>
    </row>
    <row r="738" spans="1:10" ht="12.75">
      <c r="A738" t="s">
        <v>693</v>
      </c>
      <c r="B738" s="13">
        <v>10000</v>
      </c>
      <c r="C738">
        <v>97</v>
      </c>
      <c r="D738" s="13">
        <f t="shared" si="21"/>
        <v>970000</v>
      </c>
      <c r="E738"/>
      <c r="F738" t="s">
        <v>1487</v>
      </c>
      <c r="G738"/>
      <c r="H738" s="69"/>
      <c r="I738" s="70"/>
      <c r="J738" s="69"/>
    </row>
    <row r="739" spans="1:10" ht="12.75">
      <c r="A739" t="s">
        <v>694</v>
      </c>
      <c r="B739" s="13">
        <v>25000</v>
      </c>
      <c r="C739">
        <v>44.5</v>
      </c>
      <c r="D739" s="13">
        <f t="shared" si="21"/>
        <v>1112500</v>
      </c>
      <c r="E739"/>
      <c r="F739"/>
      <c r="G739"/>
      <c r="H739" s="71"/>
      <c r="I739" s="72"/>
      <c r="J739" s="71"/>
    </row>
    <row r="740" spans="1:10" ht="12.75">
      <c r="A740" t="s">
        <v>695</v>
      </c>
      <c r="B740" s="13">
        <v>3000</v>
      </c>
      <c r="C740" t="s">
        <v>1211</v>
      </c>
      <c r="D740" s="13">
        <f t="shared" si="21"/>
        <v>3000</v>
      </c>
      <c r="E740"/>
      <c r="F740" t="s">
        <v>1050</v>
      </c>
      <c r="G740"/>
      <c r="H740" s="69"/>
      <c r="I740" s="70"/>
      <c r="J740" s="69"/>
    </row>
    <row r="741" spans="1:10" ht="12.75">
      <c r="A741" t="s">
        <v>696</v>
      </c>
      <c r="B741" s="13">
        <v>3200</v>
      </c>
      <c r="C741">
        <v>30</v>
      </c>
      <c r="D741" s="13">
        <f t="shared" si="21"/>
        <v>96000</v>
      </c>
      <c r="E741"/>
      <c r="F741"/>
      <c r="G741"/>
      <c r="H741" s="73"/>
      <c r="I741" s="74"/>
      <c r="J741" s="73"/>
    </row>
    <row r="742" spans="1:10" ht="12.75">
      <c r="A742" t="s">
        <v>697</v>
      </c>
      <c r="B742" s="13">
        <v>19000</v>
      </c>
      <c r="C742">
        <v>106</v>
      </c>
      <c r="D742" s="13">
        <f t="shared" si="21"/>
        <v>2014000</v>
      </c>
      <c r="E742"/>
      <c r="F742" t="s">
        <v>1512</v>
      </c>
      <c r="G742"/>
      <c r="H742" s="75"/>
      <c r="I742" s="75"/>
      <c r="J742" s="75"/>
    </row>
    <row r="743" spans="1:10" ht="12.75">
      <c r="A743" t="s">
        <v>698</v>
      </c>
      <c r="B743" s="13">
        <v>6000</v>
      </c>
      <c r="C743">
        <v>36</v>
      </c>
      <c r="D743" s="13">
        <f t="shared" si="21"/>
        <v>216000</v>
      </c>
      <c r="E743"/>
      <c r="F743" t="s">
        <v>1487</v>
      </c>
      <c r="G743"/>
      <c r="H743" s="75"/>
      <c r="I743" s="75"/>
      <c r="J743" s="75"/>
    </row>
    <row r="744" spans="1:10" ht="12.75">
      <c r="A744" t="s">
        <v>699</v>
      </c>
      <c r="B744" s="13">
        <v>20000</v>
      </c>
      <c r="C744">
        <v>105</v>
      </c>
      <c r="D744" s="13">
        <f t="shared" si="21"/>
        <v>2100000</v>
      </c>
      <c r="E744"/>
      <c r="F744"/>
      <c r="G744"/>
      <c r="H744" s="75"/>
      <c r="I744" s="75"/>
      <c r="J744" s="75"/>
    </row>
    <row r="745" spans="1:7" ht="12.75">
      <c r="A745" t="s">
        <v>700</v>
      </c>
      <c r="B745" s="13">
        <v>15000</v>
      </c>
      <c r="C745">
        <v>100</v>
      </c>
      <c r="D745" s="13">
        <f t="shared" si="21"/>
        <v>1500000</v>
      </c>
      <c r="E745"/>
      <c r="F745"/>
      <c r="G745"/>
    </row>
    <row r="746" spans="1:7" ht="12.75">
      <c r="A746" t="s">
        <v>701</v>
      </c>
      <c r="B746" s="13">
        <v>15000</v>
      </c>
      <c r="C746">
        <v>39</v>
      </c>
      <c r="D746" s="13">
        <f t="shared" si="21"/>
        <v>585000</v>
      </c>
      <c r="E746"/>
      <c r="F746" t="s">
        <v>1050</v>
      </c>
      <c r="G746"/>
    </row>
    <row r="747" spans="1:7" ht="12.75">
      <c r="A747" t="s">
        <v>702</v>
      </c>
      <c r="B747" s="13">
        <v>25000</v>
      </c>
      <c r="C747">
        <v>54</v>
      </c>
      <c r="D747" s="13">
        <f t="shared" si="21"/>
        <v>1350000</v>
      </c>
      <c r="E747"/>
      <c r="F747"/>
      <c r="G747"/>
    </row>
    <row r="748" spans="1:7" ht="12.75">
      <c r="A748" t="s">
        <v>703</v>
      </c>
      <c r="B748" s="13">
        <v>22500</v>
      </c>
      <c r="C748" t="s">
        <v>1211</v>
      </c>
      <c r="D748" s="13">
        <f t="shared" si="21"/>
        <v>22500</v>
      </c>
      <c r="E748"/>
      <c r="F748"/>
      <c r="G748"/>
    </row>
    <row r="749" spans="1:7" ht="12.75">
      <c r="A749" t="s">
        <v>704</v>
      </c>
      <c r="B749" s="13">
        <v>8000</v>
      </c>
      <c r="C749">
        <v>855</v>
      </c>
      <c r="D749" s="13">
        <f t="shared" si="21"/>
        <v>6840000</v>
      </c>
      <c r="E749"/>
      <c r="F749" t="s">
        <v>1487</v>
      </c>
      <c r="G749"/>
    </row>
    <row r="750" spans="1:7" ht="12.75">
      <c r="A750" t="s">
        <v>705</v>
      </c>
      <c r="B750" s="13">
        <v>10000</v>
      </c>
      <c r="C750">
        <v>560</v>
      </c>
      <c r="D750" s="13">
        <f t="shared" si="21"/>
        <v>5600000</v>
      </c>
      <c r="E750"/>
      <c r="F750" t="s">
        <v>1050</v>
      </c>
      <c r="G750"/>
    </row>
    <row r="751" spans="1:7" ht="12.75">
      <c r="A751" t="s">
        <v>706</v>
      </c>
      <c r="B751" s="13">
        <v>10000</v>
      </c>
      <c r="C751">
        <v>77</v>
      </c>
      <c r="D751" s="13">
        <f t="shared" si="21"/>
        <v>770000</v>
      </c>
      <c r="E751"/>
      <c r="F751"/>
      <c r="G751"/>
    </row>
    <row r="752" spans="1:7" ht="12.75">
      <c r="A752" t="s">
        <v>707</v>
      </c>
      <c r="B752" s="13">
        <v>24000</v>
      </c>
      <c r="C752" t="s">
        <v>1211</v>
      </c>
      <c r="D752" s="13">
        <f t="shared" si="21"/>
        <v>24000</v>
      </c>
      <c r="E752"/>
      <c r="F752" t="s">
        <v>1050</v>
      </c>
      <c r="G752"/>
    </row>
    <row r="753" spans="1:7" ht="12.75">
      <c r="A753" t="s">
        <v>708</v>
      </c>
      <c r="B753" s="13">
        <v>20000</v>
      </c>
      <c r="C753">
        <v>334</v>
      </c>
      <c r="D753" s="13">
        <f t="shared" si="21"/>
        <v>6680000</v>
      </c>
      <c r="E753"/>
      <c r="F753"/>
      <c r="G753"/>
    </row>
    <row r="754" spans="1:7" ht="12.75">
      <c r="A754" t="s">
        <v>709</v>
      </c>
      <c r="B754" s="13">
        <v>33000</v>
      </c>
      <c r="C754">
        <v>103</v>
      </c>
      <c r="D754" s="13">
        <f t="shared" si="21"/>
        <v>3399000</v>
      </c>
      <c r="E754"/>
      <c r="F754"/>
      <c r="G754"/>
    </row>
    <row r="755" spans="1:7" ht="12.75">
      <c r="A755" t="s">
        <v>710</v>
      </c>
      <c r="B755" s="13">
        <v>112500</v>
      </c>
      <c r="C755">
        <v>978</v>
      </c>
      <c r="D755" s="13">
        <f t="shared" si="21"/>
        <v>110025000</v>
      </c>
      <c r="E755"/>
      <c r="F755"/>
      <c r="G755"/>
    </row>
    <row r="756" spans="1:9" ht="12.75">
      <c r="A756" t="s">
        <v>711</v>
      </c>
      <c r="B756" s="13">
        <v>28000</v>
      </c>
      <c r="C756">
        <v>92</v>
      </c>
      <c r="D756" s="13">
        <f t="shared" si="21"/>
        <v>2576000</v>
      </c>
      <c r="E756"/>
      <c r="F756"/>
      <c r="G756"/>
      <c r="H756" s="79">
        <f>SUM(D726:D756)</f>
        <v>251561000</v>
      </c>
      <c r="I756" s="80">
        <f>H756/H885*100</f>
        <v>1.0829991848092595</v>
      </c>
    </row>
    <row r="757" spans="1:7" ht="12.75">
      <c r="A757" s="22" t="s">
        <v>712</v>
      </c>
      <c r="B757" s="3" t="s">
        <v>480</v>
      </c>
      <c r="C757" s="3" t="s">
        <v>481</v>
      </c>
      <c r="D757" s="13">
        <f t="shared" si="21"/>
        <v>0</v>
      </c>
      <c r="E757" s="3" t="s">
        <v>484</v>
      </c>
      <c r="F757" s="3" t="s">
        <v>483</v>
      </c>
      <c r="G757"/>
    </row>
    <row r="758" spans="1:7" ht="12.75">
      <c r="A758" t="s">
        <v>713</v>
      </c>
      <c r="B758" s="13">
        <v>40000</v>
      </c>
      <c r="C758">
        <v>192</v>
      </c>
      <c r="D758" s="13">
        <f t="shared" si="21"/>
        <v>7680000</v>
      </c>
      <c r="E758"/>
      <c r="F758"/>
      <c r="G758"/>
    </row>
    <row r="759" spans="1:7" ht="12.75">
      <c r="A759" t="s">
        <v>714</v>
      </c>
      <c r="B759" s="13">
        <v>40000</v>
      </c>
      <c r="C759">
        <v>45</v>
      </c>
      <c r="D759" s="13">
        <f t="shared" si="21"/>
        <v>1800000</v>
      </c>
      <c r="E759"/>
      <c r="F759" t="s">
        <v>1050</v>
      </c>
      <c r="G759"/>
    </row>
    <row r="760" spans="1:7" ht="12.75">
      <c r="A760" t="s">
        <v>715</v>
      </c>
      <c r="B760" s="13">
        <v>55000</v>
      </c>
      <c r="C760">
        <v>10.5</v>
      </c>
      <c r="D760" s="13">
        <f t="shared" si="21"/>
        <v>577500</v>
      </c>
      <c r="E760"/>
      <c r="F760"/>
      <c r="G760" t="s">
        <v>918</v>
      </c>
    </row>
    <row r="761" spans="1:7" ht="12.75">
      <c r="A761" t="s">
        <v>716</v>
      </c>
      <c r="B761" s="13">
        <v>60000</v>
      </c>
      <c r="C761">
        <v>81</v>
      </c>
      <c r="D761" s="13">
        <f t="shared" si="21"/>
        <v>4860000</v>
      </c>
      <c r="E761"/>
      <c r="F761"/>
      <c r="G761"/>
    </row>
    <row r="762" spans="1:7" ht="12.75">
      <c r="A762" t="s">
        <v>717</v>
      </c>
      <c r="B762" s="13">
        <v>25000</v>
      </c>
      <c r="C762">
        <v>95</v>
      </c>
      <c r="D762" s="13">
        <f t="shared" si="21"/>
        <v>2375000</v>
      </c>
      <c r="E762"/>
      <c r="F762" t="s">
        <v>1512</v>
      </c>
      <c r="G762"/>
    </row>
    <row r="763" spans="1:7" ht="12.75">
      <c r="A763" t="s">
        <v>718</v>
      </c>
      <c r="B763" s="13">
        <v>38000</v>
      </c>
      <c r="C763">
        <v>10.5</v>
      </c>
      <c r="D763" s="13">
        <f t="shared" si="21"/>
        <v>399000</v>
      </c>
      <c r="E763"/>
      <c r="F763"/>
      <c r="G763"/>
    </row>
    <row r="764" spans="1:7" ht="12.75">
      <c r="A764" t="s">
        <v>719</v>
      </c>
      <c r="B764" s="13">
        <v>17500</v>
      </c>
      <c r="C764">
        <v>14</v>
      </c>
      <c r="D764" s="13">
        <f t="shared" si="21"/>
        <v>245000</v>
      </c>
      <c r="E764"/>
      <c r="F764"/>
      <c r="G764"/>
    </row>
    <row r="765" spans="1:7" ht="12.75">
      <c r="A765" t="s">
        <v>720</v>
      </c>
      <c r="B765" s="13">
        <v>10000</v>
      </c>
      <c r="C765">
        <v>10.5</v>
      </c>
      <c r="D765" s="13">
        <f t="shared" si="21"/>
        <v>105000</v>
      </c>
      <c r="E765"/>
      <c r="F765" t="s">
        <v>1050</v>
      </c>
      <c r="G765"/>
    </row>
    <row r="766" spans="1:7" ht="12.75">
      <c r="A766" t="s">
        <v>721</v>
      </c>
      <c r="B766" s="13">
        <v>31500</v>
      </c>
      <c r="C766">
        <v>83.5</v>
      </c>
      <c r="D766" s="13">
        <f t="shared" si="21"/>
        <v>2630250</v>
      </c>
      <c r="E766"/>
      <c r="F766"/>
      <c r="G766"/>
    </row>
    <row r="767" spans="1:7" ht="12.75">
      <c r="A767" t="s">
        <v>727</v>
      </c>
      <c r="B767" s="13">
        <v>32000</v>
      </c>
      <c r="C767">
        <v>457.5</v>
      </c>
      <c r="D767" s="13">
        <f t="shared" si="21"/>
        <v>14640000</v>
      </c>
      <c r="E767"/>
      <c r="F767"/>
      <c r="G767"/>
    </row>
    <row r="768" spans="1:7" ht="12.75">
      <c r="A768" t="s">
        <v>728</v>
      </c>
      <c r="B768" s="13">
        <v>60000</v>
      </c>
      <c r="C768">
        <v>125</v>
      </c>
      <c r="D768" s="13">
        <f t="shared" si="21"/>
        <v>7500000</v>
      </c>
      <c r="E768"/>
      <c r="F768" t="s">
        <v>1050</v>
      </c>
      <c r="G768"/>
    </row>
    <row r="769" spans="1:7" ht="12.75">
      <c r="A769" t="s">
        <v>722</v>
      </c>
      <c r="B769" s="13">
        <v>30000</v>
      </c>
      <c r="C769" t="s">
        <v>1211</v>
      </c>
      <c r="D769" s="13">
        <f t="shared" si="21"/>
        <v>30000</v>
      </c>
      <c r="E769"/>
      <c r="F769"/>
      <c r="G769"/>
    </row>
    <row r="770" spans="1:7" ht="12.75">
      <c r="A770" t="s">
        <v>723</v>
      </c>
      <c r="B770" s="13">
        <v>40000</v>
      </c>
      <c r="C770" t="s">
        <v>1211</v>
      </c>
      <c r="D770" s="13">
        <f t="shared" si="21"/>
        <v>40000</v>
      </c>
      <c r="E770"/>
      <c r="F770" t="s">
        <v>1050</v>
      </c>
      <c r="G770"/>
    </row>
    <row r="771" spans="1:7" ht="12.75">
      <c r="A771" t="s">
        <v>726</v>
      </c>
      <c r="B771" s="13">
        <v>8000</v>
      </c>
      <c r="C771">
        <v>5</v>
      </c>
      <c r="D771" s="13">
        <f t="shared" si="21"/>
        <v>40000</v>
      </c>
      <c r="E771"/>
      <c r="F771"/>
      <c r="G771"/>
    </row>
    <row r="772" spans="1:7" ht="12.75">
      <c r="A772" t="s">
        <v>724</v>
      </c>
      <c r="B772" s="13">
        <v>17500</v>
      </c>
      <c r="C772">
        <v>45</v>
      </c>
      <c r="D772" s="13">
        <f t="shared" si="21"/>
        <v>787500</v>
      </c>
      <c r="E772"/>
      <c r="F772"/>
      <c r="G772"/>
    </row>
    <row r="773" spans="1:7" ht="12.75">
      <c r="A773" t="s">
        <v>725</v>
      </c>
      <c r="B773" s="13">
        <v>10000</v>
      </c>
      <c r="C773">
        <v>27.5</v>
      </c>
      <c r="D773" s="13">
        <f t="shared" si="21"/>
        <v>275000</v>
      </c>
      <c r="E773"/>
      <c r="F773" t="s">
        <v>1050</v>
      </c>
      <c r="G773"/>
    </row>
    <row r="774" spans="1:7" ht="12.75">
      <c r="A774" t="s">
        <v>729</v>
      </c>
      <c r="B774" s="13">
        <v>100000</v>
      </c>
      <c r="C774">
        <v>70</v>
      </c>
      <c r="D774" s="13">
        <f t="shared" si="21"/>
        <v>7000000</v>
      </c>
      <c r="E774"/>
      <c r="F774"/>
      <c r="G774"/>
    </row>
    <row r="775" spans="1:9" ht="12.75">
      <c r="A775" t="s">
        <v>730</v>
      </c>
      <c r="B775" s="13">
        <v>8000</v>
      </c>
      <c r="C775" t="s">
        <v>1211</v>
      </c>
      <c r="D775" s="13">
        <f t="shared" si="21"/>
        <v>8000</v>
      </c>
      <c r="E775"/>
      <c r="F775"/>
      <c r="G775"/>
      <c r="H775" s="79">
        <f>SUM(D758:D775)</f>
        <v>50992250</v>
      </c>
      <c r="I775" s="80">
        <f>H775/H885*100</f>
        <v>0.21952753082389548</v>
      </c>
    </row>
    <row r="776" spans="1:7" ht="12.75">
      <c r="A776" s="22" t="s">
        <v>731</v>
      </c>
      <c r="B776" s="3" t="s">
        <v>480</v>
      </c>
      <c r="C776" s="3" t="s">
        <v>481</v>
      </c>
      <c r="D776" s="13">
        <f t="shared" si="21"/>
        <v>0</v>
      </c>
      <c r="E776" s="3" t="s">
        <v>484</v>
      </c>
      <c r="F776" s="3" t="s">
        <v>483</v>
      </c>
      <c r="G776"/>
    </row>
    <row r="777" spans="1:7" ht="12.75">
      <c r="A777" t="s">
        <v>898</v>
      </c>
      <c r="B777" s="13">
        <v>5000</v>
      </c>
      <c r="C777">
        <v>208</v>
      </c>
      <c r="D777" s="13">
        <f aca="true" t="shared" si="22" ref="D777:D816">PRODUCT(B777,C777)</f>
        <v>1040000</v>
      </c>
      <c r="E777"/>
      <c r="F777" t="s">
        <v>1050</v>
      </c>
      <c r="G777"/>
    </row>
    <row r="778" spans="1:7" ht="12.75">
      <c r="A778" t="s">
        <v>899</v>
      </c>
      <c r="B778" s="13">
        <v>32000</v>
      </c>
      <c r="C778">
        <v>100</v>
      </c>
      <c r="D778" s="13">
        <f t="shared" si="22"/>
        <v>3200000</v>
      </c>
      <c r="E778"/>
      <c r="F778"/>
      <c r="G778"/>
    </row>
    <row r="779" spans="1:7" ht="12.75">
      <c r="A779" t="s">
        <v>900</v>
      </c>
      <c r="B779" s="13">
        <v>2800</v>
      </c>
      <c r="C779"/>
      <c r="D779" s="13">
        <f t="shared" si="22"/>
        <v>2800</v>
      </c>
      <c r="E779"/>
      <c r="F779"/>
      <c r="G779"/>
    </row>
    <row r="780" spans="1:7" ht="12.75">
      <c r="A780" t="s">
        <v>901</v>
      </c>
      <c r="B780" s="13">
        <v>10000</v>
      </c>
      <c r="C780"/>
      <c r="D780" s="13">
        <f t="shared" si="22"/>
        <v>10000</v>
      </c>
      <c r="E780"/>
      <c r="F780"/>
      <c r="G780"/>
    </row>
    <row r="781" spans="1:7" ht="12.75">
      <c r="A781" t="s">
        <v>902</v>
      </c>
      <c r="B781" s="13">
        <v>10000</v>
      </c>
      <c r="C781">
        <v>520</v>
      </c>
      <c r="D781" s="13">
        <f t="shared" si="22"/>
        <v>5200000</v>
      </c>
      <c r="E781"/>
      <c r="F781" t="s">
        <v>1487</v>
      </c>
      <c r="G781"/>
    </row>
    <row r="782" spans="1:7" ht="12.75">
      <c r="A782" t="s">
        <v>903</v>
      </c>
      <c r="B782" s="13">
        <v>5000</v>
      </c>
      <c r="C782">
        <v>540</v>
      </c>
      <c r="D782" s="13">
        <f t="shared" si="22"/>
        <v>2700000</v>
      </c>
      <c r="E782"/>
      <c r="F782" t="s">
        <v>1050</v>
      </c>
      <c r="G782"/>
    </row>
    <row r="783" spans="1:7" ht="12.75">
      <c r="A783" t="s">
        <v>904</v>
      </c>
      <c r="B783" s="13">
        <v>22500</v>
      </c>
      <c r="C783">
        <v>127</v>
      </c>
      <c r="D783" s="13">
        <f t="shared" si="22"/>
        <v>2857500</v>
      </c>
      <c r="E783"/>
      <c r="F783"/>
      <c r="G783"/>
    </row>
    <row r="784" spans="1:7" ht="12.75">
      <c r="A784" t="s">
        <v>905</v>
      </c>
      <c r="B784" s="13">
        <v>18860</v>
      </c>
      <c r="C784">
        <v>45</v>
      </c>
      <c r="D784" s="13">
        <f t="shared" si="22"/>
        <v>848700</v>
      </c>
      <c r="E784"/>
      <c r="F784" t="s">
        <v>1050</v>
      </c>
      <c r="G784"/>
    </row>
    <row r="785" spans="1:7" ht="12.75">
      <c r="A785" t="s">
        <v>906</v>
      </c>
      <c r="B785" s="13">
        <v>8400</v>
      </c>
      <c r="C785">
        <v>131</v>
      </c>
      <c r="D785" s="13">
        <f t="shared" si="22"/>
        <v>1100400</v>
      </c>
      <c r="E785"/>
      <c r="F785" t="s">
        <v>1487</v>
      </c>
      <c r="G785"/>
    </row>
    <row r="786" spans="1:7" ht="12.75">
      <c r="A786" t="s">
        <v>907</v>
      </c>
      <c r="B786" s="13">
        <v>12000</v>
      </c>
      <c r="C786">
        <v>310</v>
      </c>
      <c r="D786" s="13">
        <f t="shared" si="22"/>
        <v>3720000</v>
      </c>
      <c r="E786"/>
      <c r="F786" t="s">
        <v>1050</v>
      </c>
      <c r="G786"/>
    </row>
    <row r="787" spans="1:7" ht="12.75">
      <c r="A787" t="s">
        <v>908</v>
      </c>
      <c r="B787" s="13">
        <v>30000</v>
      </c>
      <c r="C787">
        <v>9.5</v>
      </c>
      <c r="D787" s="13">
        <f t="shared" si="22"/>
        <v>285000</v>
      </c>
      <c r="E787"/>
      <c r="F787"/>
      <c r="G787"/>
    </row>
    <row r="788" spans="1:7" ht="12.75">
      <c r="A788" t="s">
        <v>909</v>
      </c>
      <c r="B788" s="13">
        <v>24000</v>
      </c>
      <c r="C788">
        <v>67.5</v>
      </c>
      <c r="D788" s="13">
        <f t="shared" si="22"/>
        <v>1620000</v>
      </c>
      <c r="E788"/>
      <c r="F788"/>
      <c r="G788"/>
    </row>
    <row r="789" spans="1:7" ht="12.75">
      <c r="A789" t="s">
        <v>910</v>
      </c>
      <c r="B789" s="13">
        <v>20000</v>
      </c>
      <c r="C789">
        <v>131</v>
      </c>
      <c r="D789" s="13">
        <f t="shared" si="22"/>
        <v>2620000</v>
      </c>
      <c r="E789"/>
      <c r="F789"/>
      <c r="G789"/>
    </row>
    <row r="790" spans="1:7" ht="12.75">
      <c r="A790" t="s">
        <v>911</v>
      </c>
      <c r="B790" s="13">
        <v>3500</v>
      </c>
      <c r="C790">
        <v>690</v>
      </c>
      <c r="D790" s="13">
        <f t="shared" si="22"/>
        <v>2415000</v>
      </c>
      <c r="E790"/>
      <c r="F790"/>
      <c r="G790" t="s">
        <v>918</v>
      </c>
    </row>
    <row r="791" spans="1:7" ht="12.75">
      <c r="A791" t="s">
        <v>912</v>
      </c>
      <c r="B791" s="13">
        <v>52000</v>
      </c>
      <c r="C791">
        <v>406</v>
      </c>
      <c r="D791" s="13">
        <f t="shared" si="22"/>
        <v>21112000</v>
      </c>
      <c r="E791"/>
      <c r="F791"/>
      <c r="G791"/>
    </row>
    <row r="792" spans="1:7" ht="12.75">
      <c r="A792" t="s">
        <v>913</v>
      </c>
      <c r="B792" s="13">
        <v>48000</v>
      </c>
      <c r="C792">
        <v>72.5</v>
      </c>
      <c r="D792" s="13">
        <f t="shared" si="22"/>
        <v>3480000</v>
      </c>
      <c r="E792"/>
      <c r="F792"/>
      <c r="G792"/>
    </row>
    <row r="793" spans="1:7" ht="12.75">
      <c r="A793" t="s">
        <v>914</v>
      </c>
      <c r="B793" s="13">
        <v>5600</v>
      </c>
      <c r="C793"/>
      <c r="D793" s="13">
        <f t="shared" si="22"/>
        <v>5600</v>
      </c>
      <c r="E793"/>
      <c r="F793"/>
      <c r="G793"/>
    </row>
    <row r="794" spans="1:7" ht="12.75">
      <c r="A794" t="s">
        <v>915</v>
      </c>
      <c r="B794" s="13">
        <v>15000</v>
      </c>
      <c r="C794">
        <v>75</v>
      </c>
      <c r="D794" s="13">
        <f t="shared" si="22"/>
        <v>1125000</v>
      </c>
      <c r="E794"/>
      <c r="F794"/>
      <c r="G794"/>
    </row>
    <row r="795" spans="1:9" ht="12.75">
      <c r="A795" t="s">
        <v>916</v>
      </c>
      <c r="B795" s="13">
        <v>27000</v>
      </c>
      <c r="C795">
        <v>244</v>
      </c>
      <c r="D795" s="13">
        <f t="shared" si="22"/>
        <v>6588000</v>
      </c>
      <c r="E795"/>
      <c r="F795"/>
      <c r="G795"/>
      <c r="H795" s="79">
        <f>SUM(D777:D795)</f>
        <v>59930000</v>
      </c>
      <c r="I795" s="80">
        <f>H795/H885*100</f>
        <v>0.2580055777549736</v>
      </c>
    </row>
    <row r="796" spans="1:7" ht="12.75">
      <c r="A796" s="22" t="s">
        <v>927</v>
      </c>
      <c r="B796" s="3" t="s">
        <v>480</v>
      </c>
      <c r="C796" s="3" t="s">
        <v>481</v>
      </c>
      <c r="D796" s="13">
        <f t="shared" si="22"/>
        <v>0</v>
      </c>
      <c r="E796" s="3" t="s">
        <v>484</v>
      </c>
      <c r="F796" s="3" t="s">
        <v>483</v>
      </c>
      <c r="G796"/>
    </row>
    <row r="797" spans="1:7" ht="12.75">
      <c r="A797" t="s">
        <v>928</v>
      </c>
      <c r="B797" s="13">
        <v>50000</v>
      </c>
      <c r="C797">
        <v>83</v>
      </c>
      <c r="D797" s="13">
        <f t="shared" si="22"/>
        <v>4150000</v>
      </c>
      <c r="E797"/>
      <c r="F797"/>
      <c r="G797"/>
    </row>
    <row r="798" spans="1:7" ht="12.75">
      <c r="A798" t="s">
        <v>929</v>
      </c>
      <c r="B798" s="13">
        <v>24000</v>
      </c>
      <c r="C798"/>
      <c r="D798" s="13">
        <f t="shared" si="22"/>
        <v>24000</v>
      </c>
      <c r="E798"/>
      <c r="F798"/>
      <c r="G798"/>
    </row>
    <row r="799" spans="1:7" ht="12.75">
      <c r="A799" t="s">
        <v>930</v>
      </c>
      <c r="B799" s="13">
        <v>12000</v>
      </c>
      <c r="C799">
        <v>375</v>
      </c>
      <c r="D799" s="13">
        <f t="shared" si="22"/>
        <v>4500000</v>
      </c>
      <c r="E799"/>
      <c r="F799"/>
      <c r="G799"/>
    </row>
    <row r="800" spans="1:7" ht="12.75">
      <c r="A800" t="s">
        <v>931</v>
      </c>
      <c r="B800" s="13">
        <v>5000</v>
      </c>
      <c r="C800">
        <v>418</v>
      </c>
      <c r="D800" s="13">
        <f t="shared" si="22"/>
        <v>2090000</v>
      </c>
      <c r="E800"/>
      <c r="F800"/>
      <c r="G800"/>
    </row>
    <row r="801" spans="1:7" ht="12.75">
      <c r="A801" t="s">
        <v>932</v>
      </c>
      <c r="B801" s="13">
        <v>10000</v>
      </c>
      <c r="C801">
        <v>55</v>
      </c>
      <c r="D801" s="13">
        <f t="shared" si="22"/>
        <v>550000</v>
      </c>
      <c r="E801"/>
      <c r="F801" t="s">
        <v>1050</v>
      </c>
      <c r="G801"/>
    </row>
    <row r="802" spans="1:7" ht="12.75">
      <c r="A802" t="s">
        <v>933</v>
      </c>
      <c r="B802" s="13">
        <v>20500</v>
      </c>
      <c r="C802">
        <v>81.5</v>
      </c>
      <c r="D802" s="13">
        <f t="shared" si="22"/>
        <v>1670750</v>
      </c>
      <c r="E802"/>
      <c r="F802"/>
      <c r="G802"/>
    </row>
    <row r="803" spans="1:7" ht="12.75">
      <c r="A803" t="s">
        <v>934</v>
      </c>
      <c r="B803" s="13">
        <v>9600</v>
      </c>
      <c r="C803">
        <v>186</v>
      </c>
      <c r="D803" s="13">
        <f t="shared" si="22"/>
        <v>1785600</v>
      </c>
      <c r="E803"/>
      <c r="F803"/>
      <c r="G803"/>
    </row>
    <row r="804" spans="1:7" ht="12.75">
      <c r="A804" t="s">
        <v>935</v>
      </c>
      <c r="B804" s="13">
        <v>10000</v>
      </c>
      <c r="C804">
        <v>26.5</v>
      </c>
      <c r="D804" s="13">
        <f t="shared" si="22"/>
        <v>265000</v>
      </c>
      <c r="E804"/>
      <c r="F804" t="s">
        <v>1050</v>
      </c>
      <c r="G804"/>
    </row>
    <row r="805" spans="1:7" ht="12.75">
      <c r="A805" t="s">
        <v>936</v>
      </c>
      <c r="B805" s="13">
        <v>200000</v>
      </c>
      <c r="C805">
        <v>98</v>
      </c>
      <c r="D805" s="13">
        <f t="shared" si="22"/>
        <v>19600000</v>
      </c>
      <c r="E805"/>
      <c r="F805"/>
      <c r="G805"/>
    </row>
    <row r="806" spans="1:7" ht="12.75">
      <c r="A806" t="s">
        <v>937</v>
      </c>
      <c r="B806" s="13">
        <v>65000</v>
      </c>
      <c r="C806">
        <v>64</v>
      </c>
      <c r="D806" s="13">
        <f t="shared" si="22"/>
        <v>4160000</v>
      </c>
      <c r="E806"/>
      <c r="F806"/>
      <c r="G806"/>
    </row>
    <row r="807" spans="1:7" ht="12.75">
      <c r="A807" t="s">
        <v>938</v>
      </c>
      <c r="B807" s="13">
        <v>14000</v>
      </c>
      <c r="C807">
        <v>179</v>
      </c>
      <c r="D807" s="13">
        <f t="shared" si="22"/>
        <v>2506000</v>
      </c>
      <c r="E807"/>
      <c r="F807"/>
      <c r="G807"/>
    </row>
    <row r="808" spans="1:7" ht="12.75">
      <c r="A808" t="s">
        <v>939</v>
      </c>
      <c r="B808" s="13">
        <v>30000</v>
      </c>
      <c r="C808">
        <v>181</v>
      </c>
      <c r="D808" s="13">
        <f t="shared" si="22"/>
        <v>5430000</v>
      </c>
      <c r="E808"/>
      <c r="F808"/>
      <c r="G808"/>
    </row>
    <row r="809" spans="1:7" ht="12.75">
      <c r="A809" t="s">
        <v>940</v>
      </c>
      <c r="B809" s="13">
        <v>1463</v>
      </c>
      <c r="C809">
        <v>531</v>
      </c>
      <c r="D809" s="13">
        <f t="shared" si="22"/>
        <v>776853</v>
      </c>
      <c r="E809"/>
      <c r="F809" t="s">
        <v>1512</v>
      </c>
      <c r="G809"/>
    </row>
    <row r="810" spans="1:9" ht="12.75">
      <c r="A810" t="s">
        <v>941</v>
      </c>
      <c r="B810" s="13">
        <v>24537</v>
      </c>
      <c r="C810">
        <v>715</v>
      </c>
      <c r="D810" s="13">
        <f t="shared" si="22"/>
        <v>17543955</v>
      </c>
      <c r="E810"/>
      <c r="F810"/>
      <c r="G810"/>
      <c r="H810" s="79">
        <f>SUM(D797:D810)</f>
        <v>65052158</v>
      </c>
      <c r="I810" s="80">
        <f>H810/H885*100</f>
        <v>0.28005706005335945</v>
      </c>
    </row>
    <row r="811" spans="1:7" ht="12.75">
      <c r="A811" s="22" t="s">
        <v>987</v>
      </c>
      <c r="B811" s="55" t="s">
        <v>480</v>
      </c>
      <c r="C811" s="3" t="s">
        <v>481</v>
      </c>
      <c r="D811" s="13">
        <f t="shared" si="22"/>
        <v>0</v>
      </c>
      <c r="E811" s="3" t="s">
        <v>484</v>
      </c>
      <c r="F811" s="3" t="s">
        <v>483</v>
      </c>
      <c r="G811"/>
    </row>
    <row r="812" spans="1:7" ht="12.75">
      <c r="A812" t="s">
        <v>1193</v>
      </c>
      <c r="B812" s="13">
        <v>70000</v>
      </c>
      <c r="C812">
        <v>71</v>
      </c>
      <c r="D812" s="13">
        <f t="shared" si="22"/>
        <v>4970000</v>
      </c>
      <c r="E812"/>
      <c r="F812"/>
      <c r="G812"/>
    </row>
    <row r="813" spans="1:7" ht="12.75">
      <c r="A813" t="s">
        <v>988</v>
      </c>
      <c r="B813" s="13">
        <v>20000</v>
      </c>
      <c r="C813">
        <v>2640</v>
      </c>
      <c r="D813" s="13">
        <f t="shared" si="22"/>
        <v>52800000</v>
      </c>
      <c r="E813"/>
      <c r="F813" t="s">
        <v>1512</v>
      </c>
      <c r="G813"/>
    </row>
    <row r="814" spans="1:7" ht="12.75">
      <c r="A814" t="s">
        <v>989</v>
      </c>
      <c r="B814" s="13">
        <v>14000</v>
      </c>
      <c r="C814">
        <v>2445</v>
      </c>
      <c r="D814" s="13">
        <f t="shared" si="22"/>
        <v>34230000</v>
      </c>
      <c r="E814"/>
      <c r="F814"/>
      <c r="G814"/>
    </row>
    <row r="815" spans="1:7" ht="12.75">
      <c r="A815" t="s">
        <v>990</v>
      </c>
      <c r="B815" s="13">
        <v>20000</v>
      </c>
      <c r="C815">
        <v>103</v>
      </c>
      <c r="D815" s="13">
        <f t="shared" si="22"/>
        <v>2060000</v>
      </c>
      <c r="E815"/>
      <c r="F815"/>
      <c r="G815"/>
    </row>
    <row r="816" spans="1:9" ht="12.75">
      <c r="A816" t="s">
        <v>991</v>
      </c>
      <c r="B816" s="13">
        <v>43700</v>
      </c>
      <c r="C816">
        <v>774</v>
      </c>
      <c r="D816" s="13">
        <f t="shared" si="22"/>
        <v>33823800</v>
      </c>
      <c r="E816"/>
      <c r="F816"/>
      <c r="G816"/>
      <c r="H816" s="79">
        <f>SUM(D812:D816)</f>
        <v>127883800</v>
      </c>
      <c r="I816" s="80">
        <f>H816/H885*100</f>
        <v>0.5505545420407392</v>
      </c>
    </row>
    <row r="817" spans="1:5" ht="12.75">
      <c r="A817" s="23" t="s">
        <v>434</v>
      </c>
      <c r="B817" s="63" t="s">
        <v>1197</v>
      </c>
      <c r="C817" s="61" t="s">
        <v>1199</v>
      </c>
      <c r="D817" s="15">
        <f aca="true" t="shared" si="23" ref="D817:D822">PRODUCT(C817,B817)</f>
        <v>0</v>
      </c>
      <c r="E817" s="61" t="s">
        <v>1203</v>
      </c>
    </row>
    <row r="818" spans="1:5" ht="12.75">
      <c r="A818" s="11" t="s">
        <v>435</v>
      </c>
      <c r="B818" s="41">
        <v>70000</v>
      </c>
      <c r="C818" s="62">
        <v>305</v>
      </c>
      <c r="D818" s="15">
        <f t="shared" si="23"/>
        <v>21350000</v>
      </c>
      <c r="E818" s="62" t="s">
        <v>1212</v>
      </c>
    </row>
    <row r="819" spans="1:6" ht="12.75">
      <c r="A819" s="11" t="s">
        <v>436</v>
      </c>
      <c r="B819" s="41">
        <v>8000</v>
      </c>
      <c r="C819" s="62">
        <v>1520</v>
      </c>
      <c r="D819" s="15">
        <f t="shared" si="23"/>
        <v>12160000</v>
      </c>
      <c r="E819" s="62" t="s">
        <v>1212</v>
      </c>
      <c r="F819" s="62" t="s">
        <v>1233</v>
      </c>
    </row>
    <row r="820" spans="1:5" ht="12.75">
      <c r="A820" s="11" t="s">
        <v>437</v>
      </c>
      <c r="B820" s="41">
        <v>12500</v>
      </c>
      <c r="C820" s="62">
        <v>145</v>
      </c>
      <c r="D820" s="15">
        <f t="shared" si="23"/>
        <v>1812500</v>
      </c>
      <c r="E820" s="62" t="s">
        <v>1216</v>
      </c>
    </row>
    <row r="821" spans="1:5" ht="12.75">
      <c r="A821" s="11" t="s">
        <v>438</v>
      </c>
      <c r="B821" s="41">
        <v>1200000</v>
      </c>
      <c r="C821" s="62">
        <v>7</v>
      </c>
      <c r="D821" s="15">
        <f t="shared" si="23"/>
        <v>8400000</v>
      </c>
      <c r="E821" s="62" t="s">
        <v>1216</v>
      </c>
    </row>
    <row r="822" spans="1:5" ht="12.75">
      <c r="A822" s="11" t="s">
        <v>442</v>
      </c>
      <c r="B822" s="41">
        <v>116000</v>
      </c>
      <c r="C822" s="62">
        <v>67.5</v>
      </c>
      <c r="D822" s="15">
        <f t="shared" si="23"/>
        <v>7830000</v>
      </c>
      <c r="E822" s="62" t="s">
        <v>1208</v>
      </c>
    </row>
    <row r="823" spans="1:5" ht="12.75">
      <c r="A823" s="11" t="s">
        <v>443</v>
      </c>
      <c r="B823" s="41">
        <v>40000</v>
      </c>
      <c r="C823" s="62">
        <v>1448</v>
      </c>
      <c r="D823" s="15">
        <f aca="true" t="shared" si="24" ref="D823:D851">PRODUCT(C823,B823)</f>
        <v>57920000</v>
      </c>
      <c r="E823" s="62" t="s">
        <v>1212</v>
      </c>
    </row>
    <row r="824" spans="1:5" ht="12.75">
      <c r="A824" s="11" t="s">
        <v>444</v>
      </c>
      <c r="B824" s="41">
        <v>12000</v>
      </c>
      <c r="C824" s="62">
        <v>145</v>
      </c>
      <c r="D824" s="15">
        <f t="shared" si="24"/>
        <v>1740000</v>
      </c>
      <c r="E824" s="62" t="s">
        <v>1216</v>
      </c>
    </row>
    <row r="825" spans="1:5" ht="12.75">
      <c r="A825" s="11" t="s">
        <v>445</v>
      </c>
      <c r="B825" s="41">
        <v>9000</v>
      </c>
      <c r="C825" s="62">
        <v>1110</v>
      </c>
      <c r="D825" s="15">
        <f t="shared" si="24"/>
        <v>9990000</v>
      </c>
      <c r="E825" s="62" t="s">
        <v>1216</v>
      </c>
    </row>
    <row r="826" spans="1:6" ht="12.75">
      <c r="A826" s="11" t="s">
        <v>446</v>
      </c>
      <c r="B826" s="41">
        <v>3402</v>
      </c>
      <c r="C826" s="62">
        <v>812</v>
      </c>
      <c r="D826" s="15">
        <f t="shared" si="24"/>
        <v>2762424</v>
      </c>
      <c r="E826" s="62" t="s">
        <v>1216</v>
      </c>
      <c r="F826" s="62" t="s">
        <v>1487</v>
      </c>
    </row>
    <row r="827" spans="1:5" ht="12.75">
      <c r="A827" s="11" t="s">
        <v>447</v>
      </c>
      <c r="B827" s="41">
        <v>15000</v>
      </c>
      <c r="C827" s="62">
        <v>234</v>
      </c>
      <c r="D827" s="15">
        <f t="shared" si="24"/>
        <v>3510000</v>
      </c>
      <c r="E827" s="62" t="s">
        <v>1216</v>
      </c>
    </row>
    <row r="828" spans="1:5" ht="12.75">
      <c r="A828" s="11" t="s">
        <v>448</v>
      </c>
      <c r="B828" s="41">
        <v>5200</v>
      </c>
      <c r="C828" s="62">
        <v>500</v>
      </c>
      <c r="D828" s="15">
        <f t="shared" si="24"/>
        <v>2600000</v>
      </c>
      <c r="E828" s="62" t="s">
        <v>1216</v>
      </c>
    </row>
    <row r="829" spans="1:5" ht="12.75">
      <c r="A829" s="11" t="s">
        <v>449</v>
      </c>
      <c r="B829" s="41">
        <v>40000</v>
      </c>
      <c r="C829" s="62">
        <v>80</v>
      </c>
      <c r="D829" s="15">
        <f t="shared" si="24"/>
        <v>3200000</v>
      </c>
      <c r="E829" s="62" t="s">
        <v>1216</v>
      </c>
    </row>
    <row r="830" spans="1:5" ht="12.75">
      <c r="A830" s="11" t="s">
        <v>450</v>
      </c>
      <c r="B830" s="41">
        <v>20000</v>
      </c>
      <c r="C830" s="62">
        <v>420</v>
      </c>
      <c r="D830" s="15">
        <f t="shared" si="24"/>
        <v>8400000</v>
      </c>
      <c r="E830" s="62" t="s">
        <v>1216</v>
      </c>
    </row>
    <row r="831" spans="1:5" ht="12.75">
      <c r="A831" s="11" t="s">
        <v>451</v>
      </c>
      <c r="B831" s="41">
        <v>5500</v>
      </c>
      <c r="C831" s="62">
        <v>516</v>
      </c>
      <c r="D831" s="15">
        <f t="shared" si="24"/>
        <v>2838000</v>
      </c>
      <c r="E831" s="62" t="s">
        <v>1216</v>
      </c>
    </row>
    <row r="832" spans="1:5" ht="12.75">
      <c r="A832" s="11" t="s">
        <v>453</v>
      </c>
      <c r="B832" s="41">
        <v>12000</v>
      </c>
      <c r="C832" s="62">
        <v>600</v>
      </c>
      <c r="D832" s="15">
        <f t="shared" si="24"/>
        <v>7200000</v>
      </c>
      <c r="E832" s="62" t="s">
        <v>1216</v>
      </c>
    </row>
    <row r="833" spans="1:5" ht="12.75">
      <c r="A833" s="11" t="s">
        <v>454</v>
      </c>
      <c r="B833" s="41">
        <v>2000</v>
      </c>
      <c r="C833" s="62">
        <v>660</v>
      </c>
      <c r="D833" s="15">
        <f t="shared" si="24"/>
        <v>1320000</v>
      </c>
      <c r="E833" s="62" t="s">
        <v>1216</v>
      </c>
    </row>
    <row r="834" spans="1:5" ht="12.75">
      <c r="A834" s="11" t="s">
        <v>455</v>
      </c>
      <c r="B834" s="41">
        <v>6000</v>
      </c>
      <c r="C834" s="62">
        <v>683</v>
      </c>
      <c r="D834" s="15">
        <f t="shared" si="24"/>
        <v>4098000</v>
      </c>
      <c r="E834" s="62" t="s">
        <v>1216</v>
      </c>
    </row>
    <row r="835" spans="1:6" ht="12.75">
      <c r="A835" s="11" t="s">
        <v>456</v>
      </c>
      <c r="B835" s="41">
        <v>2000</v>
      </c>
      <c r="C835" s="62">
        <v>250</v>
      </c>
      <c r="D835" s="15">
        <f t="shared" si="24"/>
        <v>500000</v>
      </c>
      <c r="E835" s="62" t="s">
        <v>1216</v>
      </c>
      <c r="F835" s="62" t="s">
        <v>1233</v>
      </c>
    </row>
    <row r="836" spans="1:5" ht="12.75">
      <c r="A836" s="7" t="s">
        <v>457</v>
      </c>
      <c r="B836" s="15">
        <v>3000</v>
      </c>
      <c r="C836" s="15">
        <v>120</v>
      </c>
      <c r="D836" s="15">
        <f t="shared" si="24"/>
        <v>360000</v>
      </c>
      <c r="E836" s="19" t="s">
        <v>1212</v>
      </c>
    </row>
    <row r="837" spans="1:5" ht="12.75">
      <c r="A837" s="7" t="s">
        <v>459</v>
      </c>
      <c r="B837" s="15">
        <v>7000</v>
      </c>
      <c r="C837" s="15">
        <v>7.75</v>
      </c>
      <c r="D837" s="15">
        <f t="shared" si="24"/>
        <v>54250</v>
      </c>
      <c r="E837" s="19" t="s">
        <v>1216</v>
      </c>
    </row>
    <row r="838" spans="1:7" ht="12.75">
      <c r="A838" s="11" t="s">
        <v>460</v>
      </c>
      <c r="B838" s="41">
        <v>15000</v>
      </c>
      <c r="C838" s="62">
        <v>95</v>
      </c>
      <c r="D838" s="15">
        <f t="shared" si="24"/>
        <v>1425000</v>
      </c>
      <c r="E838" s="62" t="s">
        <v>1216</v>
      </c>
      <c r="G838" s="19" t="s">
        <v>1217</v>
      </c>
    </row>
    <row r="839" spans="1:7" ht="12.75">
      <c r="A839" s="11" t="s">
        <v>461</v>
      </c>
      <c r="B839" s="41">
        <v>20000</v>
      </c>
      <c r="C839" s="62">
        <v>69.5</v>
      </c>
      <c r="D839" s="15">
        <f t="shared" si="24"/>
        <v>1390000</v>
      </c>
      <c r="E839" s="62" t="s">
        <v>1216</v>
      </c>
      <c r="F839" s="62" t="s">
        <v>1233</v>
      </c>
      <c r="G839" s="19" t="s">
        <v>1217</v>
      </c>
    </row>
    <row r="840" spans="1:5" ht="12.75">
      <c r="A840" s="11" t="s">
        <v>463</v>
      </c>
      <c r="B840" s="41">
        <v>20000</v>
      </c>
      <c r="C840" s="62">
        <v>52.5</v>
      </c>
      <c r="D840" s="15">
        <f t="shared" si="24"/>
        <v>1050000</v>
      </c>
      <c r="E840" s="62" t="s">
        <v>1216</v>
      </c>
    </row>
    <row r="841" spans="1:5" ht="12.75">
      <c r="A841" s="11" t="s">
        <v>464</v>
      </c>
      <c r="B841" s="41">
        <v>6000</v>
      </c>
      <c r="C841" s="62">
        <v>186</v>
      </c>
      <c r="D841" s="15">
        <f t="shared" si="24"/>
        <v>1116000</v>
      </c>
      <c r="E841" s="62" t="s">
        <v>1216</v>
      </c>
    </row>
    <row r="842" spans="1:5" ht="12.75">
      <c r="A842" s="11" t="s">
        <v>465</v>
      </c>
      <c r="B842" s="41">
        <v>2000</v>
      </c>
      <c r="C842" s="62">
        <v>440</v>
      </c>
      <c r="D842" s="15">
        <f t="shared" si="24"/>
        <v>880000</v>
      </c>
      <c r="E842" s="62" t="s">
        <v>1216</v>
      </c>
    </row>
    <row r="843" spans="1:6" ht="12.75">
      <c r="A843" s="11" t="s">
        <v>466</v>
      </c>
      <c r="B843" s="41">
        <v>2000</v>
      </c>
      <c r="C843" s="62">
        <v>54</v>
      </c>
      <c r="D843" s="15">
        <f t="shared" si="24"/>
        <v>108000</v>
      </c>
      <c r="E843" s="62" t="s">
        <v>1216</v>
      </c>
      <c r="F843" s="62" t="s">
        <v>1233</v>
      </c>
    </row>
    <row r="844" spans="1:5" ht="12.75">
      <c r="A844" s="11" t="s">
        <v>467</v>
      </c>
      <c r="B844" s="41">
        <v>30000</v>
      </c>
      <c r="C844" s="62">
        <v>50</v>
      </c>
      <c r="D844" s="15">
        <f t="shared" si="24"/>
        <v>1500000</v>
      </c>
      <c r="E844" s="62" t="s">
        <v>1216</v>
      </c>
    </row>
    <row r="845" spans="1:5" ht="12.75">
      <c r="A845" s="7" t="s">
        <v>471</v>
      </c>
      <c r="B845" s="15">
        <v>20000</v>
      </c>
      <c r="C845" s="15">
        <v>231</v>
      </c>
      <c r="D845" s="15">
        <f t="shared" si="24"/>
        <v>4620000</v>
      </c>
      <c r="E845" s="19" t="s">
        <v>1216</v>
      </c>
    </row>
    <row r="846" spans="1:5" ht="12.75">
      <c r="A846" s="7" t="s">
        <v>472</v>
      </c>
      <c r="B846" s="15">
        <v>18000</v>
      </c>
      <c r="C846" s="15">
        <v>362</v>
      </c>
      <c r="D846" s="15">
        <f t="shared" si="24"/>
        <v>6516000</v>
      </c>
      <c r="E846" s="19" t="s">
        <v>1216</v>
      </c>
    </row>
    <row r="847" spans="1:6" ht="12.75">
      <c r="A847" s="7" t="s">
        <v>473</v>
      </c>
      <c r="B847" s="15">
        <v>18000</v>
      </c>
      <c r="C847" s="15">
        <v>31</v>
      </c>
      <c r="D847" s="15">
        <f t="shared" si="24"/>
        <v>558000</v>
      </c>
      <c r="E847" s="19" t="s">
        <v>1216</v>
      </c>
      <c r="F847" s="62" t="s">
        <v>1233</v>
      </c>
    </row>
    <row r="848" spans="1:5" ht="12.75">
      <c r="A848" s="7" t="s">
        <v>474</v>
      </c>
      <c r="B848" s="15">
        <v>8000</v>
      </c>
      <c r="C848" s="15">
        <v>294</v>
      </c>
      <c r="D848" s="15">
        <f t="shared" si="24"/>
        <v>2352000</v>
      </c>
      <c r="E848" s="19" t="s">
        <v>1216</v>
      </c>
    </row>
    <row r="849" spans="1:6" ht="12.75">
      <c r="A849" s="7" t="s">
        <v>475</v>
      </c>
      <c r="B849" s="15">
        <v>16000</v>
      </c>
      <c r="C849" s="15">
        <v>17</v>
      </c>
      <c r="D849" s="15">
        <f t="shared" si="24"/>
        <v>272000</v>
      </c>
      <c r="E849" s="19" t="s">
        <v>1216</v>
      </c>
      <c r="F849" s="62" t="s">
        <v>1233</v>
      </c>
    </row>
    <row r="850" spans="1:5" ht="12.75">
      <c r="A850" s="7" t="s">
        <v>477</v>
      </c>
      <c r="B850" s="15">
        <v>3200</v>
      </c>
      <c r="C850" s="15">
        <v>1165</v>
      </c>
      <c r="D850" s="15">
        <f t="shared" si="24"/>
        <v>3728000</v>
      </c>
      <c r="E850" s="19" t="s">
        <v>1216</v>
      </c>
    </row>
    <row r="851" spans="1:5" ht="12.75">
      <c r="A851" s="7" t="s">
        <v>478</v>
      </c>
      <c r="B851" s="15">
        <v>7400</v>
      </c>
      <c r="C851" s="15">
        <v>54</v>
      </c>
      <c r="D851" s="15">
        <f t="shared" si="24"/>
        <v>399600</v>
      </c>
      <c r="E851" s="19" t="s">
        <v>1216</v>
      </c>
    </row>
    <row r="852" spans="1:7" ht="12.75">
      <c r="A852" t="s">
        <v>993</v>
      </c>
      <c r="B852" s="13">
        <v>90000</v>
      </c>
      <c r="C852">
        <v>85</v>
      </c>
      <c r="D852" s="13">
        <f aca="true" t="shared" si="25" ref="D852:D884">PRODUCT(B852,C852)</f>
        <v>7650000</v>
      </c>
      <c r="E852"/>
      <c r="F852"/>
      <c r="G852"/>
    </row>
    <row r="853" spans="1:7" ht="12.75">
      <c r="A853" t="s">
        <v>994</v>
      </c>
      <c r="B853" s="13">
        <v>10000</v>
      </c>
      <c r="C853">
        <v>111</v>
      </c>
      <c r="D853" s="13">
        <f t="shared" si="25"/>
        <v>1110000</v>
      </c>
      <c r="E853"/>
      <c r="F853"/>
      <c r="G853"/>
    </row>
    <row r="854" spans="1:7" ht="12.75">
      <c r="A854" t="s">
        <v>995</v>
      </c>
      <c r="B854" s="13">
        <v>4000</v>
      </c>
      <c r="C854">
        <v>50</v>
      </c>
      <c r="D854" s="13">
        <f t="shared" si="25"/>
        <v>200000</v>
      </c>
      <c r="E854"/>
      <c r="F854"/>
      <c r="G854"/>
    </row>
    <row r="855" spans="1:7" ht="12.75">
      <c r="A855" t="s">
        <v>996</v>
      </c>
      <c r="B855" s="13">
        <v>6600</v>
      </c>
      <c r="C855">
        <v>675</v>
      </c>
      <c r="D855" s="13">
        <f t="shared" si="25"/>
        <v>4455000</v>
      </c>
      <c r="E855"/>
      <c r="F855"/>
      <c r="G855"/>
    </row>
    <row r="856" spans="1:7" ht="12.75">
      <c r="A856" t="s">
        <v>997</v>
      </c>
      <c r="B856" s="13">
        <v>3500</v>
      </c>
      <c r="C856">
        <v>1130</v>
      </c>
      <c r="D856" s="13">
        <f t="shared" si="25"/>
        <v>3955000</v>
      </c>
      <c r="E856"/>
      <c r="F856"/>
      <c r="G856"/>
    </row>
    <row r="857" spans="1:7" ht="12.75">
      <c r="A857" t="s">
        <v>998</v>
      </c>
      <c r="B857" s="13">
        <v>14000</v>
      </c>
      <c r="C857" t="s">
        <v>1211</v>
      </c>
      <c r="D857" s="13">
        <f t="shared" si="25"/>
        <v>14000</v>
      </c>
      <c r="E857"/>
      <c r="F857"/>
      <c r="G857"/>
    </row>
    <row r="858" spans="1:7" ht="12.75">
      <c r="A858" t="s">
        <v>999</v>
      </c>
      <c r="B858" s="13">
        <v>22500</v>
      </c>
      <c r="C858">
        <v>176</v>
      </c>
      <c r="D858" s="13">
        <f t="shared" si="25"/>
        <v>3960000</v>
      </c>
      <c r="E858"/>
      <c r="F858"/>
      <c r="G858"/>
    </row>
    <row r="859" spans="1:7" ht="12.75">
      <c r="A859" t="s">
        <v>1003</v>
      </c>
      <c r="B859" s="13">
        <v>20000</v>
      </c>
      <c r="C859">
        <v>863</v>
      </c>
      <c r="D859" s="13">
        <f t="shared" si="25"/>
        <v>17260000</v>
      </c>
      <c r="E859"/>
      <c r="F859"/>
      <c r="G859"/>
    </row>
    <row r="860" spans="1:7" ht="12.75">
      <c r="A860" t="s">
        <v>1004</v>
      </c>
      <c r="B860" s="13">
        <v>60000</v>
      </c>
      <c r="C860">
        <v>130</v>
      </c>
      <c r="D860" s="13">
        <f t="shared" si="25"/>
        <v>7800000</v>
      </c>
      <c r="E860"/>
      <c r="F860"/>
      <c r="G860"/>
    </row>
    <row r="861" spans="1:7" ht="12.75">
      <c r="A861" t="s">
        <v>1006</v>
      </c>
      <c r="B861" s="13">
        <v>10000</v>
      </c>
      <c r="C861">
        <v>285</v>
      </c>
      <c r="D861" s="13">
        <f t="shared" si="25"/>
        <v>2850000</v>
      </c>
      <c r="E861"/>
      <c r="F861"/>
      <c r="G861"/>
    </row>
    <row r="862" spans="1:7" ht="12.75">
      <c r="A862" t="s">
        <v>1007</v>
      </c>
      <c r="B862" s="13">
        <v>8000</v>
      </c>
      <c r="C862">
        <v>540</v>
      </c>
      <c r="D862" s="13">
        <f t="shared" si="25"/>
        <v>4320000</v>
      </c>
      <c r="E862"/>
      <c r="F862"/>
      <c r="G862"/>
    </row>
    <row r="863" spans="1:7" ht="12.75">
      <c r="A863" t="s">
        <v>1008</v>
      </c>
      <c r="B863" s="13">
        <v>14400</v>
      </c>
      <c r="C863">
        <v>200</v>
      </c>
      <c r="D863" s="13">
        <f t="shared" si="25"/>
        <v>2880000</v>
      </c>
      <c r="E863"/>
      <c r="F863"/>
      <c r="G863"/>
    </row>
    <row r="864" spans="1:7" ht="12.75">
      <c r="A864" t="s">
        <v>1009</v>
      </c>
      <c r="B864" s="13">
        <v>30000</v>
      </c>
      <c r="C864">
        <v>368</v>
      </c>
      <c r="D864" s="13">
        <f t="shared" si="25"/>
        <v>11040000</v>
      </c>
      <c r="E864"/>
      <c r="F864"/>
      <c r="G864"/>
    </row>
    <row r="865" spans="1:7" ht="12.75">
      <c r="A865" t="s">
        <v>1010</v>
      </c>
      <c r="B865" s="13">
        <v>20000</v>
      </c>
      <c r="C865">
        <v>172</v>
      </c>
      <c r="D865" s="13">
        <f t="shared" si="25"/>
        <v>3440000</v>
      </c>
      <c r="E865"/>
      <c r="F865"/>
      <c r="G865"/>
    </row>
    <row r="866" spans="1:7" ht="12.75">
      <c r="A866" t="s">
        <v>1011</v>
      </c>
      <c r="B866" s="13">
        <v>7000</v>
      </c>
      <c r="C866">
        <v>748</v>
      </c>
      <c r="D866" s="13">
        <f t="shared" si="25"/>
        <v>5236000</v>
      </c>
      <c r="E866"/>
      <c r="F866"/>
      <c r="G866"/>
    </row>
    <row r="867" spans="1:7" ht="12.75">
      <c r="A867" t="s">
        <v>1012</v>
      </c>
      <c r="B867" s="13">
        <v>4100</v>
      </c>
      <c r="C867">
        <v>1790</v>
      </c>
      <c r="D867" s="13">
        <f t="shared" si="25"/>
        <v>7339000</v>
      </c>
      <c r="E867"/>
      <c r="F867"/>
      <c r="G867"/>
    </row>
    <row r="868" spans="1:7" ht="12.75">
      <c r="A868" t="s">
        <v>1013</v>
      </c>
      <c r="B868" s="13">
        <v>4400</v>
      </c>
      <c r="C868">
        <v>680</v>
      </c>
      <c r="D868" s="13">
        <f t="shared" si="25"/>
        <v>2992000</v>
      </c>
      <c r="E868"/>
      <c r="F868"/>
      <c r="G868"/>
    </row>
    <row r="869" spans="1:7" ht="12.75">
      <c r="A869" t="s">
        <v>1014</v>
      </c>
      <c r="B869" s="13">
        <v>12500</v>
      </c>
      <c r="C869">
        <v>117</v>
      </c>
      <c r="D869" s="13">
        <f t="shared" si="25"/>
        <v>1462500</v>
      </c>
      <c r="E869"/>
      <c r="F869"/>
      <c r="G869"/>
    </row>
    <row r="870" spans="1:7" ht="12.75">
      <c r="A870" t="s">
        <v>1015</v>
      </c>
      <c r="B870" s="13">
        <v>30000</v>
      </c>
      <c r="C870" t="s">
        <v>481</v>
      </c>
      <c r="D870" s="13">
        <f t="shared" si="25"/>
        <v>30000</v>
      </c>
      <c r="E870"/>
      <c r="F870"/>
      <c r="G870"/>
    </row>
    <row r="871" spans="1:7" ht="12.75">
      <c r="A871" t="s">
        <v>1016</v>
      </c>
      <c r="B871" s="13">
        <v>2500</v>
      </c>
      <c r="C871">
        <v>1535</v>
      </c>
      <c r="D871" s="13">
        <f t="shared" si="25"/>
        <v>3837500</v>
      </c>
      <c r="E871"/>
      <c r="F871"/>
      <c r="G871"/>
    </row>
    <row r="872" spans="1:7" ht="12.75">
      <c r="A872" t="s">
        <v>1017</v>
      </c>
      <c r="B872" s="13">
        <v>7500</v>
      </c>
      <c r="C872">
        <v>626</v>
      </c>
      <c r="D872" s="13">
        <f t="shared" si="25"/>
        <v>4695000</v>
      </c>
      <c r="E872"/>
      <c r="F872" t="s">
        <v>1512</v>
      </c>
      <c r="G872"/>
    </row>
    <row r="873" spans="1:7" ht="12.75">
      <c r="A873" t="s">
        <v>1018</v>
      </c>
      <c r="B873" s="13">
        <v>3200</v>
      </c>
      <c r="C873">
        <v>390</v>
      </c>
      <c r="D873" s="13">
        <f t="shared" si="25"/>
        <v>1248000</v>
      </c>
      <c r="E873"/>
      <c r="F873"/>
      <c r="G873"/>
    </row>
    <row r="874" spans="1:7" ht="12.75">
      <c r="A874" t="s">
        <v>1019</v>
      </c>
      <c r="B874" s="13">
        <v>24000</v>
      </c>
      <c r="C874" t="s">
        <v>1211</v>
      </c>
      <c r="D874" s="13">
        <f t="shared" si="25"/>
        <v>24000</v>
      </c>
      <c r="E874"/>
      <c r="F874"/>
      <c r="G874"/>
    </row>
    <row r="875" spans="1:7" ht="12.75">
      <c r="A875" t="s">
        <v>1020</v>
      </c>
      <c r="B875" s="13">
        <v>25000</v>
      </c>
      <c r="C875" t="s">
        <v>1211</v>
      </c>
      <c r="D875" s="13">
        <f t="shared" si="25"/>
        <v>25000</v>
      </c>
      <c r="E875"/>
      <c r="F875"/>
      <c r="G875"/>
    </row>
    <row r="876" spans="1:7" ht="12.75">
      <c r="A876" t="s">
        <v>1027</v>
      </c>
      <c r="B876" s="13">
        <v>10000</v>
      </c>
      <c r="C876">
        <v>172.5</v>
      </c>
      <c r="D876" s="13">
        <f t="shared" si="25"/>
        <v>1725000</v>
      </c>
      <c r="E876"/>
      <c r="F876"/>
      <c r="G876"/>
    </row>
    <row r="877" spans="1:7" ht="12.75">
      <c r="A877" t="s">
        <v>1028</v>
      </c>
      <c r="B877" s="13">
        <v>15000</v>
      </c>
      <c r="C877"/>
      <c r="D877" s="13">
        <f t="shared" si="25"/>
        <v>15000</v>
      </c>
      <c r="E877"/>
      <c r="F877"/>
      <c r="G877"/>
    </row>
    <row r="878" spans="1:7" ht="12.75">
      <c r="A878" t="s">
        <v>1029</v>
      </c>
      <c r="B878" s="13">
        <v>3000</v>
      </c>
      <c r="C878"/>
      <c r="D878" s="13">
        <f t="shared" si="25"/>
        <v>3000</v>
      </c>
      <c r="E878"/>
      <c r="F878" t="s">
        <v>1050</v>
      </c>
      <c r="G878"/>
    </row>
    <row r="879" spans="1:7" ht="12.75">
      <c r="A879" t="s">
        <v>1030</v>
      </c>
      <c r="B879" s="13">
        <v>12000</v>
      </c>
      <c r="C879">
        <v>33</v>
      </c>
      <c r="D879" s="13">
        <f t="shared" si="25"/>
        <v>396000</v>
      </c>
      <c r="E879"/>
      <c r="F879"/>
      <c r="G879"/>
    </row>
    <row r="880" spans="1:7" ht="12.75">
      <c r="A880" t="s">
        <v>1031</v>
      </c>
      <c r="B880" s="13">
        <v>25000</v>
      </c>
      <c r="C880">
        <v>105</v>
      </c>
      <c r="D880" s="13">
        <f t="shared" si="25"/>
        <v>2625000</v>
      </c>
      <c r="E880"/>
      <c r="F880"/>
      <c r="G880"/>
    </row>
    <row r="881" spans="1:7" ht="12.75">
      <c r="A881" t="s">
        <v>1032</v>
      </c>
      <c r="B881" s="13">
        <v>7520</v>
      </c>
      <c r="C881">
        <v>455</v>
      </c>
      <c r="D881" s="13">
        <f t="shared" si="25"/>
        <v>3421600</v>
      </c>
      <c r="E881"/>
      <c r="F881"/>
      <c r="G881"/>
    </row>
    <row r="882" spans="1:7" ht="12.75">
      <c r="A882" t="s">
        <v>1033</v>
      </c>
      <c r="B882" s="13">
        <v>10000</v>
      </c>
      <c r="C882">
        <v>110</v>
      </c>
      <c r="D882" s="13">
        <f t="shared" si="25"/>
        <v>1100000</v>
      </c>
      <c r="E882"/>
      <c r="F882" t="s">
        <v>1050</v>
      </c>
      <c r="G882"/>
    </row>
    <row r="883" spans="1:7" ht="12.75">
      <c r="A883" t="s">
        <v>1034</v>
      </c>
      <c r="B883" s="13">
        <v>12000</v>
      </c>
      <c r="C883">
        <v>335</v>
      </c>
      <c r="D883" s="13">
        <f t="shared" si="25"/>
        <v>4020000</v>
      </c>
      <c r="E883"/>
      <c r="F883"/>
      <c r="G883"/>
    </row>
    <row r="884" spans="1:9" ht="12.75">
      <c r="A884" t="s">
        <v>1035</v>
      </c>
      <c r="B884" s="13">
        <v>15000</v>
      </c>
      <c r="C884">
        <v>1591</v>
      </c>
      <c r="D884" s="13">
        <f t="shared" si="25"/>
        <v>23865000</v>
      </c>
      <c r="E884"/>
      <c r="F884"/>
      <c r="G884"/>
      <c r="H884" s="78">
        <f>SUM(D818:D884)</f>
        <v>318953374</v>
      </c>
      <c r="I884" s="80">
        <f>H884/H885*100</f>
        <v>1.3731311452656132</v>
      </c>
    </row>
    <row r="885" spans="1:9" ht="12.75">
      <c r="A885" s="19" t="s">
        <v>282</v>
      </c>
      <c r="D885" s="76">
        <f>SUM(D2:D884)</f>
        <v>23228179995.75</v>
      </c>
      <c r="E885" s="76"/>
      <c r="F885" s="76"/>
      <c r="G885" s="76"/>
      <c r="H885" s="76">
        <f>SUM(H2:H884)</f>
        <v>23228179995.75</v>
      </c>
      <c r="I885" s="76">
        <f>SUM(I2:I884)</f>
        <v>100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6"/>
  <sheetViews>
    <sheetView workbookViewId="0" topLeftCell="A1">
      <pane ySplit="765" topLeftCell="BM1" activePane="bottomLeft" state="split"/>
      <selection pane="topLeft" activeCell="A1" sqref="A1"/>
      <selection pane="bottomLeft" activeCell="C12" sqref="C12"/>
    </sheetView>
  </sheetViews>
  <sheetFormatPr defaultColWidth="11.421875" defaultRowHeight="12.75"/>
  <cols>
    <col min="1" max="1" width="11.421875" style="19" customWidth="1"/>
    <col min="2" max="2" width="30.8515625" style="19" customWidth="1"/>
    <col min="3" max="3" width="11.57421875" style="19" customWidth="1"/>
    <col min="4" max="4" width="13.00390625" style="19" customWidth="1"/>
    <col min="5" max="5" width="16.140625" style="19" customWidth="1"/>
    <col min="6" max="6" width="13.421875" style="19" customWidth="1"/>
    <col min="7" max="7" width="8.7109375" style="19" customWidth="1"/>
    <col min="8" max="8" width="17.7109375" style="19" customWidth="1"/>
    <col min="9" max="9" width="12.421875" style="18" customWidth="1"/>
    <col min="10" max="10" width="11.57421875" style="19" customWidth="1"/>
    <col min="11" max="11" width="7.8515625" style="19" customWidth="1"/>
    <col min="12" max="12" width="6.7109375" style="19" customWidth="1"/>
    <col min="13" max="13" width="3.57421875" style="62" customWidth="1"/>
    <col min="14" max="14" width="4.7109375" style="19" customWidth="1"/>
    <col min="15" max="16384" width="11.421875" style="19" customWidth="1"/>
  </cols>
  <sheetData>
    <row r="1" ht="12.75">
      <c r="A1" s="95" t="s">
        <v>245</v>
      </c>
    </row>
    <row r="2" spans="1:17" ht="12.75">
      <c r="A2" s="61" t="s">
        <v>240</v>
      </c>
      <c r="B2" s="61" t="s">
        <v>239</v>
      </c>
      <c r="C2" s="63" t="s">
        <v>1039</v>
      </c>
      <c r="D2" s="61" t="s">
        <v>1199</v>
      </c>
      <c r="E2" s="61" t="s">
        <v>1198</v>
      </c>
      <c r="F2" s="2" t="s">
        <v>1195</v>
      </c>
      <c r="G2" s="2" t="s">
        <v>1196</v>
      </c>
      <c r="H2" s="57" t="s">
        <v>1040</v>
      </c>
      <c r="I2" s="61" t="s">
        <v>1200</v>
      </c>
      <c r="J2" s="61" t="s">
        <v>1201</v>
      </c>
      <c r="K2" s="61" t="s">
        <v>1202</v>
      </c>
      <c r="L2" s="61" t="s">
        <v>1203</v>
      </c>
      <c r="M2" s="61" t="s">
        <v>1204</v>
      </c>
      <c r="N2" s="61" t="s">
        <v>1205</v>
      </c>
      <c r="O2" s="61" t="s">
        <v>753</v>
      </c>
      <c r="P2" s="61"/>
      <c r="Q2" s="61"/>
    </row>
    <row r="3" spans="2:17" ht="12.75">
      <c r="B3" s="5" t="s">
        <v>1206</v>
      </c>
      <c r="C3" s="15"/>
      <c r="D3" s="7"/>
      <c r="E3" s="7"/>
      <c r="F3" s="5"/>
      <c r="G3" s="5"/>
      <c r="H3" s="58"/>
      <c r="I3" s="7"/>
      <c r="J3" s="7"/>
      <c r="K3" s="7"/>
      <c r="L3" s="7"/>
      <c r="M3" s="19"/>
      <c r="O3" s="7"/>
      <c r="P3" s="7"/>
      <c r="Q3" s="7"/>
    </row>
    <row r="4" spans="1:17" ht="12.75">
      <c r="A4" s="96" t="s">
        <v>1206</v>
      </c>
      <c r="B4" s="7" t="s">
        <v>1207</v>
      </c>
      <c r="C4" s="15">
        <v>182500</v>
      </c>
      <c r="D4" s="64">
        <v>4634</v>
      </c>
      <c r="E4" s="15">
        <f aca="true" t="shared" si="0" ref="E4:E67">PRODUCT(D4,C4)</f>
        <v>845705000</v>
      </c>
      <c r="F4" s="7">
        <f>88.581+104.166</f>
        <v>192.747</v>
      </c>
      <c r="G4" s="7"/>
      <c r="H4" s="59">
        <f>PRODUCT(C4,F4)</f>
        <v>35176327.5</v>
      </c>
      <c r="I4" s="18">
        <v>104.16</v>
      </c>
      <c r="J4" s="19">
        <v>208.33</v>
      </c>
      <c r="K4" s="19">
        <v>1912</v>
      </c>
      <c r="L4" s="19" t="s">
        <v>1208</v>
      </c>
      <c r="O4" s="7" t="s">
        <v>487</v>
      </c>
      <c r="P4" s="7"/>
      <c r="Q4" s="7"/>
    </row>
    <row r="5" spans="1:17" ht="12.75">
      <c r="A5" s="96" t="s">
        <v>1206</v>
      </c>
      <c r="B5" s="7" t="s">
        <v>1209</v>
      </c>
      <c r="C5" s="15">
        <v>120000</v>
      </c>
      <c r="D5" s="64">
        <v>1015</v>
      </c>
      <c r="E5" s="15">
        <f t="shared" si="0"/>
        <v>121800000</v>
      </c>
      <c r="F5" s="7">
        <v>50</v>
      </c>
      <c r="G5" s="7"/>
      <c r="H5" s="59">
        <f aca="true" t="shared" si="1" ref="H5:H68">PRODUCT(C5,F5)</f>
        <v>6000000</v>
      </c>
      <c r="I5" s="18">
        <v>35</v>
      </c>
      <c r="J5" s="19">
        <v>50</v>
      </c>
      <c r="K5" s="19">
        <v>1912</v>
      </c>
      <c r="L5" s="19" t="s">
        <v>1208</v>
      </c>
      <c r="O5" s="7" t="s">
        <v>487</v>
      </c>
      <c r="P5" s="7"/>
      <c r="Q5" s="7"/>
    </row>
    <row r="6" spans="1:17" ht="12.75">
      <c r="A6" s="96" t="s">
        <v>1206</v>
      </c>
      <c r="B6" s="7" t="s">
        <v>1210</v>
      </c>
      <c r="C6" s="15">
        <v>40000</v>
      </c>
      <c r="D6" s="64">
        <v>1000</v>
      </c>
      <c r="E6" s="15">
        <f t="shared" si="0"/>
        <v>40000000</v>
      </c>
      <c r="F6" s="7">
        <v>0</v>
      </c>
      <c r="G6" s="7"/>
      <c r="H6" s="59">
        <f t="shared" si="1"/>
        <v>0</v>
      </c>
      <c r="J6" s="19" t="s">
        <v>1211</v>
      </c>
      <c r="K6" s="19" t="s">
        <v>1211</v>
      </c>
      <c r="L6" s="19" t="s">
        <v>1212</v>
      </c>
      <c r="O6" s="7" t="s">
        <v>487</v>
      </c>
      <c r="P6" s="7"/>
      <c r="Q6" s="7"/>
    </row>
    <row r="7" spans="1:17" ht="12.75">
      <c r="A7" s="96" t="s">
        <v>1206</v>
      </c>
      <c r="B7" s="11" t="s">
        <v>1213</v>
      </c>
      <c r="C7" s="15">
        <v>6000</v>
      </c>
      <c r="D7" s="64">
        <v>480</v>
      </c>
      <c r="E7" s="15">
        <f t="shared" si="0"/>
        <v>2880000</v>
      </c>
      <c r="F7" s="11">
        <v>14</v>
      </c>
      <c r="G7" s="11"/>
      <c r="H7" s="59">
        <f t="shared" si="1"/>
        <v>84000</v>
      </c>
      <c r="I7" s="18">
        <v>14</v>
      </c>
      <c r="J7" s="19">
        <v>37.2</v>
      </c>
      <c r="K7" s="19" t="s">
        <v>1214</v>
      </c>
      <c r="L7" s="19" t="s">
        <v>1212</v>
      </c>
      <c r="O7" s="7" t="s">
        <v>487</v>
      </c>
      <c r="P7" s="7"/>
      <c r="Q7" s="7"/>
    </row>
    <row r="8" spans="1:17" ht="12.75">
      <c r="A8" s="96" t="s">
        <v>1206</v>
      </c>
      <c r="B8" s="7" t="s">
        <v>1215</v>
      </c>
      <c r="C8" s="15">
        <v>17000</v>
      </c>
      <c r="D8" s="64">
        <v>0</v>
      </c>
      <c r="E8" s="15">
        <f t="shared" si="0"/>
        <v>0</v>
      </c>
      <c r="F8" s="7">
        <v>0</v>
      </c>
      <c r="G8" s="7"/>
      <c r="H8" s="59">
        <f t="shared" si="1"/>
        <v>0</v>
      </c>
      <c r="I8" s="18" t="s">
        <v>1211</v>
      </c>
      <c r="J8" s="19" t="s">
        <v>1211</v>
      </c>
      <c r="K8" s="19" t="s">
        <v>1211</v>
      </c>
      <c r="L8" s="19" t="s">
        <v>1216</v>
      </c>
      <c r="N8" s="19" t="s">
        <v>1217</v>
      </c>
      <c r="O8" s="7" t="s">
        <v>487</v>
      </c>
      <c r="P8" s="7"/>
      <c r="Q8" s="7"/>
    </row>
    <row r="9" spans="1:17" ht="12.75">
      <c r="A9" s="96" t="s">
        <v>1206</v>
      </c>
      <c r="B9" s="11" t="s">
        <v>1218</v>
      </c>
      <c r="C9" s="15">
        <v>32000</v>
      </c>
      <c r="D9" s="64">
        <v>475</v>
      </c>
      <c r="E9" s="15">
        <f t="shared" si="0"/>
        <v>15200000</v>
      </c>
      <c r="F9" s="11">
        <v>30</v>
      </c>
      <c r="G9" s="11"/>
      <c r="H9" s="59">
        <f t="shared" si="1"/>
        <v>960000</v>
      </c>
      <c r="I9" s="18">
        <v>12.5</v>
      </c>
      <c r="J9" s="19">
        <v>30</v>
      </c>
      <c r="K9" s="19">
        <v>1912</v>
      </c>
      <c r="L9" s="19" t="s">
        <v>1212</v>
      </c>
      <c r="O9" s="7" t="s">
        <v>487</v>
      </c>
      <c r="P9" s="7"/>
      <c r="Q9" s="7"/>
    </row>
    <row r="10" spans="1:17" ht="12.75">
      <c r="A10" s="96" t="s">
        <v>1206</v>
      </c>
      <c r="B10" s="7" t="s">
        <v>1219</v>
      </c>
      <c r="C10" s="15">
        <v>50000</v>
      </c>
      <c r="D10" s="64">
        <v>3000</v>
      </c>
      <c r="E10" s="15">
        <f t="shared" si="0"/>
        <v>150000000</v>
      </c>
      <c r="F10" s="7">
        <f>55.41+61.21</f>
        <v>116.62</v>
      </c>
      <c r="G10" s="7"/>
      <c r="H10" s="59">
        <f t="shared" si="1"/>
        <v>5831000</v>
      </c>
      <c r="I10" s="18">
        <v>61.21</v>
      </c>
      <c r="J10" s="19">
        <v>116.62</v>
      </c>
      <c r="K10" s="97">
        <v>1912</v>
      </c>
      <c r="L10" s="19" t="s">
        <v>1208</v>
      </c>
      <c r="O10" s="7" t="s">
        <v>487</v>
      </c>
      <c r="P10" s="7"/>
      <c r="Q10" s="7"/>
    </row>
    <row r="11" spans="1:17" ht="12.75">
      <c r="A11" s="96" t="s">
        <v>1206</v>
      </c>
      <c r="B11" s="11" t="s">
        <v>1220</v>
      </c>
      <c r="C11" s="15">
        <v>96000</v>
      </c>
      <c r="D11" s="64">
        <v>1515</v>
      </c>
      <c r="E11" s="15">
        <f t="shared" si="0"/>
        <v>145440000</v>
      </c>
      <c r="F11" s="11">
        <v>55</v>
      </c>
      <c r="G11" s="11"/>
      <c r="H11" s="59">
        <f t="shared" si="1"/>
        <v>5280000</v>
      </c>
      <c r="I11" s="18">
        <v>27.5</v>
      </c>
      <c r="J11" s="19">
        <v>52.5</v>
      </c>
      <c r="K11" s="19">
        <v>1912</v>
      </c>
      <c r="L11" s="19" t="s">
        <v>1212</v>
      </c>
      <c r="O11" s="7" t="s">
        <v>487</v>
      </c>
      <c r="P11" s="7"/>
      <c r="Q11" s="7"/>
    </row>
    <row r="12" spans="1:17" ht="12.75">
      <c r="A12" s="96" t="s">
        <v>1206</v>
      </c>
      <c r="B12" s="11" t="s">
        <v>1221</v>
      </c>
      <c r="C12" s="15">
        <v>1200</v>
      </c>
      <c r="D12" s="64">
        <v>910</v>
      </c>
      <c r="E12" s="15">
        <f t="shared" si="0"/>
        <v>1092000</v>
      </c>
      <c r="F12" s="11">
        <v>60</v>
      </c>
      <c r="G12" s="11"/>
      <c r="H12" s="59">
        <f t="shared" si="1"/>
        <v>72000</v>
      </c>
      <c r="I12" s="18">
        <v>30</v>
      </c>
      <c r="J12" s="19">
        <v>60</v>
      </c>
      <c r="K12" s="19" t="s">
        <v>1222</v>
      </c>
      <c r="L12" s="19" t="s">
        <v>1212</v>
      </c>
      <c r="O12" s="7" t="s">
        <v>487</v>
      </c>
      <c r="P12" s="7"/>
      <c r="Q12" s="7"/>
    </row>
    <row r="13" spans="1:17" ht="12.75">
      <c r="A13" s="96" t="s">
        <v>1206</v>
      </c>
      <c r="B13" s="11" t="s">
        <v>1223</v>
      </c>
      <c r="C13" s="15">
        <v>6000</v>
      </c>
      <c r="D13" s="64">
        <v>780</v>
      </c>
      <c r="E13" s="15">
        <f t="shared" si="0"/>
        <v>4680000</v>
      </c>
      <c r="F13" s="11">
        <v>60</v>
      </c>
      <c r="G13" s="11"/>
      <c r="H13" s="59">
        <f t="shared" si="1"/>
        <v>360000</v>
      </c>
      <c r="I13" s="18">
        <v>31.25</v>
      </c>
      <c r="J13" s="19">
        <v>60</v>
      </c>
      <c r="K13" s="19" t="s">
        <v>1222</v>
      </c>
      <c r="L13" s="19" t="s">
        <v>1212</v>
      </c>
      <c r="O13" s="7" t="s">
        <v>487</v>
      </c>
      <c r="P13" s="7"/>
      <c r="Q13" s="7"/>
    </row>
    <row r="14" spans="1:17" ht="12.75">
      <c r="A14" s="96" t="s">
        <v>1206</v>
      </c>
      <c r="B14" s="11" t="s">
        <v>1224</v>
      </c>
      <c r="C14" s="15">
        <v>6000</v>
      </c>
      <c r="D14" s="64">
        <v>630</v>
      </c>
      <c r="E14" s="15">
        <f t="shared" si="0"/>
        <v>3780000</v>
      </c>
      <c r="F14" s="11">
        <v>34.92</v>
      </c>
      <c r="G14" s="11"/>
      <c r="H14" s="59">
        <f t="shared" si="1"/>
        <v>209520</v>
      </c>
      <c r="I14" s="18">
        <v>17.46</v>
      </c>
      <c r="J14" s="19">
        <v>34.92</v>
      </c>
      <c r="K14" s="19" t="s">
        <v>1222</v>
      </c>
      <c r="L14" s="19" t="s">
        <v>1212</v>
      </c>
      <c r="O14" s="7" t="s">
        <v>487</v>
      </c>
      <c r="P14" s="7"/>
      <c r="Q14" s="7"/>
    </row>
    <row r="15" spans="1:17" ht="12.75">
      <c r="A15" s="96" t="s">
        <v>1206</v>
      </c>
      <c r="B15" s="7" t="s">
        <v>1225</v>
      </c>
      <c r="C15" s="15">
        <v>200000</v>
      </c>
      <c r="D15" s="64">
        <v>1645</v>
      </c>
      <c r="E15" s="15">
        <f t="shared" si="0"/>
        <v>329000000</v>
      </c>
      <c r="F15" s="7">
        <v>75</v>
      </c>
      <c r="G15" s="7"/>
      <c r="H15" s="59">
        <f t="shared" si="1"/>
        <v>15000000</v>
      </c>
      <c r="I15" s="18">
        <v>55</v>
      </c>
      <c r="J15" s="19">
        <v>75</v>
      </c>
      <c r="K15" s="19">
        <v>1912</v>
      </c>
      <c r="L15" s="19" t="s">
        <v>1208</v>
      </c>
      <c r="O15" s="7" t="s">
        <v>487</v>
      </c>
      <c r="P15" s="7"/>
      <c r="Q15" s="7"/>
    </row>
    <row r="16" spans="1:17" ht="12.75">
      <c r="A16" s="96" t="s">
        <v>1206</v>
      </c>
      <c r="B16" s="7" t="s">
        <v>1226</v>
      </c>
      <c r="C16" s="15">
        <v>40000</v>
      </c>
      <c r="D16" s="64">
        <v>0</v>
      </c>
      <c r="E16" s="15">
        <f t="shared" si="0"/>
        <v>0</v>
      </c>
      <c r="F16" s="7">
        <v>0</v>
      </c>
      <c r="G16" s="7"/>
      <c r="H16" s="59">
        <f t="shared" si="1"/>
        <v>0</v>
      </c>
      <c r="I16" s="18">
        <v>25</v>
      </c>
      <c r="J16" s="19">
        <v>25</v>
      </c>
      <c r="K16" s="19" t="s">
        <v>1214</v>
      </c>
      <c r="L16" s="19" t="s">
        <v>1216</v>
      </c>
      <c r="N16" s="19" t="s">
        <v>1217</v>
      </c>
      <c r="O16" s="7" t="s">
        <v>487</v>
      </c>
      <c r="P16" s="7"/>
      <c r="Q16" s="7"/>
    </row>
    <row r="17" spans="1:17" ht="12.75">
      <c r="A17" s="96" t="s">
        <v>1206</v>
      </c>
      <c r="B17" s="7" t="s">
        <v>1227</v>
      </c>
      <c r="C17" s="15">
        <v>12000</v>
      </c>
      <c r="D17" s="64">
        <v>845</v>
      </c>
      <c r="E17" s="15">
        <f t="shared" si="0"/>
        <v>10140000</v>
      </c>
      <c r="F17" s="7">
        <f>3.125+11.875</f>
        <v>15</v>
      </c>
      <c r="G17" s="7"/>
      <c r="H17" s="59">
        <f t="shared" si="1"/>
        <v>180000</v>
      </c>
      <c r="I17" s="18">
        <v>11.875</v>
      </c>
      <c r="J17" s="19">
        <v>15</v>
      </c>
      <c r="K17" s="19" t="s">
        <v>1222</v>
      </c>
      <c r="L17" s="19" t="s">
        <v>1212</v>
      </c>
      <c r="O17" s="7" t="s">
        <v>487</v>
      </c>
      <c r="P17" s="7"/>
      <c r="Q17" s="7"/>
    </row>
    <row r="18" spans="1:17" ht="12.75">
      <c r="A18" s="96" t="s">
        <v>1206</v>
      </c>
      <c r="B18" s="7" t="s">
        <v>1228</v>
      </c>
      <c r="C18" s="15">
        <v>150000</v>
      </c>
      <c r="D18" s="64">
        <v>653</v>
      </c>
      <c r="E18" s="15">
        <f t="shared" si="0"/>
        <v>97950000</v>
      </c>
      <c r="F18" s="7">
        <v>15</v>
      </c>
      <c r="G18" s="7"/>
      <c r="H18" s="59">
        <f t="shared" si="1"/>
        <v>2250000</v>
      </c>
      <c r="I18" s="18">
        <v>15</v>
      </c>
      <c r="J18" s="19">
        <v>15</v>
      </c>
      <c r="K18" s="19" t="s">
        <v>1222</v>
      </c>
      <c r="L18" s="19" t="s">
        <v>1212</v>
      </c>
      <c r="O18" s="7" t="s">
        <v>487</v>
      </c>
      <c r="P18" s="65"/>
      <c r="Q18" s="7"/>
    </row>
    <row r="19" spans="1:17" ht="12.75">
      <c r="A19" s="96" t="s">
        <v>1206</v>
      </c>
      <c r="B19" s="7" t="s">
        <v>1229</v>
      </c>
      <c r="C19" s="15">
        <v>80000</v>
      </c>
      <c r="D19" s="64">
        <v>12.25</v>
      </c>
      <c r="E19" s="15">
        <f t="shared" si="0"/>
        <v>980000</v>
      </c>
      <c r="F19" s="7">
        <v>30</v>
      </c>
      <c r="G19" s="16">
        <v>41339</v>
      </c>
      <c r="H19" s="59">
        <f t="shared" si="1"/>
        <v>2400000</v>
      </c>
      <c r="I19" s="18">
        <v>30</v>
      </c>
      <c r="J19" s="19" t="s">
        <v>1230</v>
      </c>
      <c r="K19" s="19" t="s">
        <v>1211</v>
      </c>
      <c r="L19" s="19" t="s">
        <v>1208</v>
      </c>
      <c r="N19" s="19" t="s">
        <v>1217</v>
      </c>
      <c r="O19" s="7" t="s">
        <v>487</v>
      </c>
      <c r="P19" s="7"/>
      <c r="Q19" s="7"/>
    </row>
    <row r="20" spans="1:17" ht="12.75">
      <c r="A20" s="96" t="s">
        <v>1206</v>
      </c>
      <c r="B20" s="7" t="s">
        <v>1231</v>
      </c>
      <c r="C20" s="15">
        <v>40000</v>
      </c>
      <c r="D20" s="64">
        <v>525</v>
      </c>
      <c r="E20" s="15">
        <f t="shared" si="0"/>
        <v>21000000</v>
      </c>
      <c r="F20" s="7">
        <v>8.75</v>
      </c>
      <c r="G20" s="7"/>
      <c r="H20" s="59">
        <f t="shared" si="1"/>
        <v>350000</v>
      </c>
      <c r="I20" s="18">
        <v>8.75</v>
      </c>
      <c r="J20" s="19">
        <v>8.75</v>
      </c>
      <c r="K20" s="19">
        <v>1912</v>
      </c>
      <c r="L20" s="19" t="s">
        <v>1212</v>
      </c>
      <c r="O20" s="7" t="s">
        <v>487</v>
      </c>
      <c r="P20" s="65"/>
      <c r="Q20" s="7"/>
    </row>
    <row r="21" spans="1:17" ht="12.75">
      <c r="A21" s="96" t="s">
        <v>1206</v>
      </c>
      <c r="B21" s="7" t="s">
        <v>1232</v>
      </c>
      <c r="C21" s="15">
        <v>20000</v>
      </c>
      <c r="D21" s="64">
        <v>82</v>
      </c>
      <c r="E21" s="15">
        <f t="shared" si="0"/>
        <v>1640000</v>
      </c>
      <c r="F21" s="7">
        <v>5.834</v>
      </c>
      <c r="G21" s="7"/>
      <c r="H21" s="59">
        <f t="shared" si="1"/>
        <v>116679.99999999999</v>
      </c>
      <c r="I21" s="18">
        <v>4.77</v>
      </c>
      <c r="J21" s="19">
        <v>4.77</v>
      </c>
      <c r="K21" s="19">
        <v>1912</v>
      </c>
      <c r="L21" s="19" t="s">
        <v>1212</v>
      </c>
      <c r="M21" s="62" t="s">
        <v>1233</v>
      </c>
      <c r="O21" s="7" t="s">
        <v>487</v>
      </c>
      <c r="P21" s="7"/>
      <c r="Q21" s="7"/>
    </row>
    <row r="22" spans="1:17" ht="12.75">
      <c r="A22" s="96" t="s">
        <v>1206</v>
      </c>
      <c r="B22" s="7" t="s">
        <v>1234</v>
      </c>
      <c r="C22" s="15">
        <v>50000</v>
      </c>
      <c r="D22" s="64">
        <v>664</v>
      </c>
      <c r="E22" s="15">
        <f t="shared" si="0"/>
        <v>33200000</v>
      </c>
      <c r="F22" s="7">
        <v>32.5</v>
      </c>
      <c r="G22" s="7"/>
      <c r="H22" s="59">
        <f t="shared" si="1"/>
        <v>1625000</v>
      </c>
      <c r="I22" s="18">
        <v>32.5</v>
      </c>
      <c r="J22" s="19">
        <v>32.5</v>
      </c>
      <c r="K22" s="19">
        <v>1912</v>
      </c>
      <c r="L22" s="19" t="s">
        <v>1212</v>
      </c>
      <c r="O22" s="7" t="s">
        <v>487</v>
      </c>
      <c r="P22" s="7"/>
      <c r="Q22" s="7"/>
    </row>
    <row r="23" spans="1:17" ht="12.75">
      <c r="A23" s="96" t="s">
        <v>1206</v>
      </c>
      <c r="B23" s="7" t="s">
        <v>1235</v>
      </c>
      <c r="C23" s="15">
        <v>80000</v>
      </c>
      <c r="D23" s="64">
        <v>288</v>
      </c>
      <c r="E23" s="15">
        <f t="shared" si="0"/>
        <v>23040000</v>
      </c>
      <c r="F23" s="7">
        <v>15</v>
      </c>
      <c r="G23" s="7"/>
      <c r="H23" s="59">
        <f t="shared" si="1"/>
        <v>1200000</v>
      </c>
      <c r="I23" s="18">
        <v>8.75</v>
      </c>
      <c r="J23" s="19">
        <v>15</v>
      </c>
      <c r="K23" s="19">
        <v>1912</v>
      </c>
      <c r="L23" s="19" t="s">
        <v>1208</v>
      </c>
      <c r="O23" s="7" t="s">
        <v>487</v>
      </c>
      <c r="P23" s="7"/>
      <c r="Q23" s="7"/>
    </row>
    <row r="24" spans="1:17" ht="12.75">
      <c r="A24" s="96" t="s">
        <v>1206</v>
      </c>
      <c r="B24" s="7" t="s">
        <v>1236</v>
      </c>
      <c r="C24" s="15">
        <v>240000</v>
      </c>
      <c r="D24" s="64">
        <v>284</v>
      </c>
      <c r="E24" s="15">
        <f t="shared" si="0"/>
        <v>68160000</v>
      </c>
      <c r="F24" s="7">
        <f>8.75+6.25</f>
        <v>15</v>
      </c>
      <c r="G24" s="7"/>
      <c r="H24" s="59">
        <f t="shared" si="1"/>
        <v>3600000</v>
      </c>
      <c r="I24" s="18">
        <v>6.25</v>
      </c>
      <c r="J24" s="19">
        <v>15</v>
      </c>
      <c r="K24" s="19" t="s">
        <v>1214</v>
      </c>
      <c r="L24" s="19" t="s">
        <v>1208</v>
      </c>
      <c r="O24" s="7" t="s">
        <v>487</v>
      </c>
      <c r="P24" s="7"/>
      <c r="Q24" s="7"/>
    </row>
    <row r="25" spans="1:17" ht="12.75">
      <c r="A25" s="96" t="s">
        <v>1206</v>
      </c>
      <c r="B25" s="7" t="s">
        <v>1237</v>
      </c>
      <c r="C25" s="15">
        <v>125000</v>
      </c>
      <c r="D25" s="64">
        <v>402</v>
      </c>
      <c r="E25" s="15">
        <f t="shared" si="0"/>
        <v>50250000</v>
      </c>
      <c r="F25" s="7">
        <v>10</v>
      </c>
      <c r="G25" s="7"/>
      <c r="H25" s="59">
        <f t="shared" si="1"/>
        <v>1250000</v>
      </c>
      <c r="I25" s="18">
        <v>10</v>
      </c>
      <c r="J25" s="19">
        <v>20</v>
      </c>
      <c r="K25" s="19">
        <v>1912</v>
      </c>
      <c r="L25" s="19" t="s">
        <v>1208</v>
      </c>
      <c r="O25" s="7" t="s">
        <v>487</v>
      </c>
      <c r="P25" s="7"/>
      <c r="Q25" s="7"/>
    </row>
    <row r="26" spans="1:17" ht="12.75">
      <c r="A26" s="96" t="s">
        <v>1206</v>
      </c>
      <c r="B26" s="7" t="s">
        <v>1238</v>
      </c>
      <c r="C26" s="15">
        <v>25000</v>
      </c>
      <c r="D26" s="64">
        <v>510</v>
      </c>
      <c r="E26" s="15">
        <f t="shared" si="0"/>
        <v>12750000</v>
      </c>
      <c r="F26" s="7">
        <v>12.5</v>
      </c>
      <c r="G26" s="7"/>
      <c r="H26" s="59">
        <f t="shared" si="1"/>
        <v>312500</v>
      </c>
      <c r="I26" s="18">
        <v>12.5</v>
      </c>
      <c r="J26" s="19">
        <v>12.5</v>
      </c>
      <c r="K26" s="19">
        <v>1912</v>
      </c>
      <c r="L26" s="19" t="s">
        <v>1212</v>
      </c>
      <c r="O26" s="7" t="s">
        <v>487</v>
      </c>
      <c r="P26" s="7"/>
      <c r="Q26" s="7"/>
    </row>
    <row r="27" spans="1:17" ht="12.75">
      <c r="A27" s="96" t="s">
        <v>1206</v>
      </c>
      <c r="B27" s="7" t="s">
        <v>1239</v>
      </c>
      <c r="C27" s="15">
        <v>20000</v>
      </c>
      <c r="D27" s="64">
        <v>568</v>
      </c>
      <c r="E27" s="15">
        <f t="shared" si="0"/>
        <v>11360000</v>
      </c>
      <c r="F27" s="7">
        <v>7.5</v>
      </c>
      <c r="G27" s="7"/>
      <c r="H27" s="59">
        <f t="shared" si="1"/>
        <v>150000</v>
      </c>
      <c r="I27" s="18">
        <v>7.5</v>
      </c>
      <c r="J27" s="19">
        <v>7.5</v>
      </c>
      <c r="K27" s="19">
        <v>1912</v>
      </c>
      <c r="L27" s="19" t="s">
        <v>1212</v>
      </c>
      <c r="O27" s="7" t="s">
        <v>487</v>
      </c>
      <c r="P27" s="7"/>
      <c r="Q27" s="7"/>
    </row>
    <row r="28" spans="1:17" ht="12.75">
      <c r="A28" s="96" t="s">
        <v>1206</v>
      </c>
      <c r="B28" s="7" t="s">
        <v>1240</v>
      </c>
      <c r="C28" s="15">
        <v>40000</v>
      </c>
      <c r="D28" s="64">
        <v>528</v>
      </c>
      <c r="E28" s="15">
        <f t="shared" si="0"/>
        <v>21120000</v>
      </c>
      <c r="F28" s="7">
        <v>18.6</v>
      </c>
      <c r="G28" s="7"/>
      <c r="H28" s="59">
        <f t="shared" si="1"/>
        <v>744000</v>
      </c>
      <c r="I28" s="18">
        <v>5</v>
      </c>
      <c r="J28" s="19">
        <v>18.175</v>
      </c>
      <c r="K28" s="19">
        <v>1912</v>
      </c>
      <c r="L28" s="19" t="s">
        <v>1212</v>
      </c>
      <c r="O28" s="7" t="s">
        <v>487</v>
      </c>
      <c r="P28" s="7"/>
      <c r="Q28" s="7"/>
    </row>
    <row r="29" spans="1:17" ht="12.75">
      <c r="A29" s="96" t="s">
        <v>1206</v>
      </c>
      <c r="B29" s="7" t="s">
        <v>1241</v>
      </c>
      <c r="C29" s="15">
        <v>50000</v>
      </c>
      <c r="D29" s="64">
        <v>490</v>
      </c>
      <c r="E29" s="15">
        <f t="shared" si="0"/>
        <v>24500000</v>
      </c>
      <c r="F29" s="7">
        <v>16.493</v>
      </c>
      <c r="G29" s="7"/>
      <c r="H29" s="59">
        <f t="shared" si="1"/>
        <v>824649.9999999999</v>
      </c>
      <c r="I29" s="18">
        <v>16.493</v>
      </c>
      <c r="J29" s="18">
        <v>16.493</v>
      </c>
      <c r="K29" s="19">
        <v>1912</v>
      </c>
      <c r="L29" s="19" t="s">
        <v>1212</v>
      </c>
      <c r="O29" s="7" t="s">
        <v>487</v>
      </c>
      <c r="P29" s="7"/>
      <c r="Q29" s="7"/>
    </row>
    <row r="30" spans="1:17" ht="12.75">
      <c r="A30" s="96" t="s">
        <v>1206</v>
      </c>
      <c r="B30" s="7" t="s">
        <v>1242</v>
      </c>
      <c r="C30" s="15">
        <v>100000</v>
      </c>
      <c r="D30" s="64">
        <v>1330</v>
      </c>
      <c r="E30" s="15">
        <f t="shared" si="0"/>
        <v>133000000</v>
      </c>
      <c r="F30" s="7">
        <v>57.5</v>
      </c>
      <c r="G30" s="7"/>
      <c r="H30" s="59">
        <f t="shared" si="1"/>
        <v>5750000</v>
      </c>
      <c r="I30" s="18">
        <v>42.5</v>
      </c>
      <c r="J30" s="19">
        <v>55</v>
      </c>
      <c r="K30" s="19">
        <v>1912</v>
      </c>
      <c r="L30" s="19" t="s">
        <v>1208</v>
      </c>
      <c r="O30" s="7" t="s">
        <v>487</v>
      </c>
      <c r="P30" s="7"/>
      <c r="Q30" s="7"/>
    </row>
    <row r="31" spans="1:17" ht="12.75">
      <c r="A31" s="96" t="s">
        <v>1206</v>
      </c>
      <c r="B31" s="7" t="s">
        <v>1243</v>
      </c>
      <c r="C31" s="15">
        <v>50000</v>
      </c>
      <c r="D31" s="64">
        <v>107.5</v>
      </c>
      <c r="E31" s="15">
        <f t="shared" si="0"/>
        <v>5375000</v>
      </c>
      <c r="F31" s="7">
        <v>0</v>
      </c>
      <c r="G31" s="7"/>
      <c r="H31" s="59">
        <f t="shared" si="1"/>
        <v>0</v>
      </c>
      <c r="I31" s="18">
        <v>7</v>
      </c>
      <c r="J31" s="19">
        <v>7</v>
      </c>
      <c r="K31" s="19">
        <v>1891</v>
      </c>
      <c r="L31" s="19" t="s">
        <v>1212</v>
      </c>
      <c r="O31" s="7" t="s">
        <v>487</v>
      </c>
      <c r="P31" s="7"/>
      <c r="Q31" s="7"/>
    </row>
    <row r="32" spans="1:17" ht="12.75">
      <c r="A32" s="96" t="s">
        <v>1206</v>
      </c>
      <c r="B32" s="7" t="s">
        <v>1244</v>
      </c>
      <c r="C32" s="15">
        <v>25000</v>
      </c>
      <c r="D32" s="64">
        <v>96</v>
      </c>
      <c r="E32" s="15">
        <f t="shared" si="0"/>
        <v>2400000</v>
      </c>
      <c r="F32" s="7">
        <v>6</v>
      </c>
      <c r="G32" s="17">
        <v>41456</v>
      </c>
      <c r="H32" s="59">
        <f t="shared" si="1"/>
        <v>150000</v>
      </c>
      <c r="I32" s="18">
        <v>6</v>
      </c>
      <c r="J32" s="19">
        <v>6</v>
      </c>
      <c r="K32" s="19">
        <v>1912</v>
      </c>
      <c r="L32" s="19" t="s">
        <v>1216</v>
      </c>
      <c r="O32" s="7" t="s">
        <v>487</v>
      </c>
      <c r="P32" s="7"/>
      <c r="Q32" s="7"/>
    </row>
    <row r="33" spans="1:17" ht="12.75">
      <c r="A33" s="96" t="s">
        <v>1206</v>
      </c>
      <c r="B33" s="7" t="s">
        <v>1245</v>
      </c>
      <c r="C33" s="15">
        <v>50000</v>
      </c>
      <c r="D33" s="64">
        <v>13.75</v>
      </c>
      <c r="E33" s="15">
        <f t="shared" si="0"/>
        <v>687500</v>
      </c>
      <c r="F33" s="7">
        <v>1</v>
      </c>
      <c r="G33" s="17">
        <v>41456</v>
      </c>
      <c r="H33" s="59">
        <f t="shared" si="1"/>
        <v>50000</v>
      </c>
      <c r="I33" s="18">
        <v>1</v>
      </c>
      <c r="J33" s="19">
        <v>1</v>
      </c>
      <c r="K33" s="19">
        <v>1912</v>
      </c>
      <c r="L33" s="19" t="s">
        <v>1216</v>
      </c>
      <c r="M33" s="62" t="s">
        <v>1233</v>
      </c>
      <c r="O33" s="7" t="s">
        <v>487</v>
      </c>
      <c r="P33" s="7"/>
      <c r="Q33" s="7"/>
    </row>
    <row r="34" spans="1:17" ht="12.75">
      <c r="A34" s="96" t="s">
        <v>1206</v>
      </c>
      <c r="B34" s="7" t="s">
        <v>1246</v>
      </c>
      <c r="C34" s="15">
        <v>50000</v>
      </c>
      <c r="D34" s="64">
        <v>526</v>
      </c>
      <c r="E34" s="15">
        <f t="shared" si="0"/>
        <v>26300000</v>
      </c>
      <c r="F34" s="7">
        <v>0</v>
      </c>
      <c r="G34" s="7"/>
      <c r="H34" s="59">
        <f t="shared" si="1"/>
        <v>0</v>
      </c>
      <c r="I34" s="18" t="s">
        <v>1211</v>
      </c>
      <c r="J34" s="19" t="s">
        <v>1211</v>
      </c>
      <c r="K34" s="19" t="s">
        <v>1211</v>
      </c>
      <c r="L34" s="19" t="s">
        <v>1216</v>
      </c>
      <c r="O34" s="7" t="s">
        <v>487</v>
      </c>
      <c r="P34" s="7"/>
      <c r="Q34" s="7"/>
    </row>
    <row r="35" spans="1:17" ht="12.75">
      <c r="A35" s="96" t="s">
        <v>1206</v>
      </c>
      <c r="B35" s="7" t="s">
        <v>1247</v>
      </c>
      <c r="C35" s="15">
        <v>25000</v>
      </c>
      <c r="D35" s="64">
        <v>68</v>
      </c>
      <c r="E35" s="15">
        <f t="shared" si="0"/>
        <v>1700000</v>
      </c>
      <c r="F35" s="7">
        <v>0</v>
      </c>
      <c r="G35" s="7"/>
      <c r="H35" s="59">
        <f t="shared" si="1"/>
        <v>0</v>
      </c>
      <c r="I35" s="18" t="s">
        <v>1211</v>
      </c>
      <c r="J35" s="19" t="s">
        <v>1248</v>
      </c>
      <c r="K35" s="19" t="s">
        <v>1211</v>
      </c>
      <c r="L35" s="19" t="s">
        <v>1216</v>
      </c>
      <c r="O35" s="7" t="s">
        <v>487</v>
      </c>
      <c r="P35" s="7"/>
      <c r="Q35" s="7"/>
    </row>
    <row r="36" spans="1:17" ht="12.75">
      <c r="A36" s="96" t="s">
        <v>1206</v>
      </c>
      <c r="B36" s="7" t="s">
        <v>1249</v>
      </c>
      <c r="C36" s="15">
        <v>50000</v>
      </c>
      <c r="D36" s="64">
        <v>10.5</v>
      </c>
      <c r="E36" s="15">
        <f t="shared" si="0"/>
        <v>525000</v>
      </c>
      <c r="F36" s="7">
        <v>0</v>
      </c>
      <c r="G36" s="7"/>
      <c r="H36" s="59">
        <f t="shared" si="1"/>
        <v>0</v>
      </c>
      <c r="I36" s="18" t="s">
        <v>1211</v>
      </c>
      <c r="J36" s="19" t="s">
        <v>1248</v>
      </c>
      <c r="K36" s="19" t="s">
        <v>1211</v>
      </c>
      <c r="L36" s="19" t="s">
        <v>1216</v>
      </c>
      <c r="M36" s="62" t="s">
        <v>1233</v>
      </c>
      <c r="O36" s="7" t="s">
        <v>487</v>
      </c>
      <c r="P36" s="7"/>
      <c r="Q36" s="7"/>
    </row>
    <row r="37" spans="1:17" ht="12.75">
      <c r="A37" s="96" t="s">
        <v>1206</v>
      </c>
      <c r="B37" s="7" t="s">
        <v>1250</v>
      </c>
      <c r="C37" s="15">
        <v>51600</v>
      </c>
      <c r="D37" s="64">
        <v>166</v>
      </c>
      <c r="E37" s="15">
        <f t="shared" si="0"/>
        <v>8565600</v>
      </c>
      <c r="F37" s="7">
        <v>8.5</v>
      </c>
      <c r="G37" s="7"/>
      <c r="H37" s="59">
        <f t="shared" si="1"/>
        <v>438600</v>
      </c>
      <c r="I37" s="18">
        <v>8.5</v>
      </c>
      <c r="J37" s="19">
        <v>8.5</v>
      </c>
      <c r="K37" s="19">
        <v>1912</v>
      </c>
      <c r="L37" s="19" t="s">
        <v>1212</v>
      </c>
      <c r="O37" s="7" t="s">
        <v>487</v>
      </c>
      <c r="P37" s="7"/>
      <c r="Q37" s="7"/>
    </row>
    <row r="38" spans="1:17" ht="12.75">
      <c r="A38" s="96" t="s">
        <v>1206</v>
      </c>
      <c r="B38" s="7" t="s">
        <v>1251</v>
      </c>
      <c r="C38" s="15">
        <v>60000</v>
      </c>
      <c r="D38" s="64">
        <v>440</v>
      </c>
      <c r="E38" s="15">
        <f t="shared" si="0"/>
        <v>26400000</v>
      </c>
      <c r="F38" s="7">
        <v>22.5</v>
      </c>
      <c r="G38" s="7"/>
      <c r="H38" s="59">
        <f t="shared" si="1"/>
        <v>1350000</v>
      </c>
      <c r="I38" s="18">
        <v>22.5</v>
      </c>
      <c r="J38" s="19">
        <v>22.5</v>
      </c>
      <c r="K38" s="19" t="s">
        <v>1214</v>
      </c>
      <c r="L38" s="19" t="s">
        <v>1212</v>
      </c>
      <c r="O38" s="7" t="s">
        <v>487</v>
      </c>
      <c r="P38" s="7"/>
      <c r="Q38" s="7"/>
    </row>
    <row r="39" spans="1:17" ht="12.75">
      <c r="A39" s="96" t="s">
        <v>1206</v>
      </c>
      <c r="B39" s="7" t="s">
        <v>1252</v>
      </c>
      <c r="C39" s="15">
        <v>400000</v>
      </c>
      <c r="D39" s="64">
        <v>1050</v>
      </c>
      <c r="E39" s="15">
        <f t="shared" si="0"/>
        <v>420000000</v>
      </c>
      <c r="F39" s="7">
        <f>12.5+27.5</f>
        <v>40</v>
      </c>
      <c r="G39" s="7"/>
      <c r="H39" s="59">
        <f t="shared" si="1"/>
        <v>16000000</v>
      </c>
      <c r="I39" s="18">
        <v>27.5</v>
      </c>
      <c r="J39" s="19">
        <v>40</v>
      </c>
      <c r="K39" s="19">
        <v>1912</v>
      </c>
      <c r="L39" s="19" t="s">
        <v>1208</v>
      </c>
      <c r="O39" s="7" t="s">
        <v>487</v>
      </c>
      <c r="P39" s="7"/>
      <c r="Q39" s="7"/>
    </row>
    <row r="40" spans="1:17" ht="12.75">
      <c r="A40" s="96" t="s">
        <v>1206</v>
      </c>
      <c r="B40" s="7" t="s">
        <v>1253</v>
      </c>
      <c r="C40" s="15">
        <v>60000</v>
      </c>
      <c r="D40" s="64">
        <v>266</v>
      </c>
      <c r="E40" s="15">
        <f t="shared" si="0"/>
        <v>15960000</v>
      </c>
      <c r="F40" s="7">
        <v>6.64</v>
      </c>
      <c r="G40" s="17">
        <v>41456</v>
      </c>
      <c r="H40" s="59">
        <f t="shared" si="1"/>
        <v>398400</v>
      </c>
      <c r="I40" s="18">
        <v>6.64</v>
      </c>
      <c r="J40" s="18">
        <v>6.64</v>
      </c>
      <c r="K40" s="19">
        <v>1912</v>
      </c>
      <c r="L40" s="19" t="s">
        <v>1216</v>
      </c>
      <c r="O40" s="7" t="s">
        <v>487</v>
      </c>
      <c r="P40" s="7"/>
      <c r="Q40" s="7"/>
    </row>
    <row r="41" spans="1:17" ht="12.75">
      <c r="A41" s="96" t="s">
        <v>1206</v>
      </c>
      <c r="B41" s="7" t="s">
        <v>1254</v>
      </c>
      <c r="C41" s="15">
        <v>40000</v>
      </c>
      <c r="D41" s="64">
        <v>518</v>
      </c>
      <c r="E41" s="15">
        <f t="shared" si="0"/>
        <v>20720000</v>
      </c>
      <c r="F41" s="7">
        <v>29</v>
      </c>
      <c r="G41" s="7"/>
      <c r="H41" s="59">
        <f t="shared" si="1"/>
        <v>1160000</v>
      </c>
      <c r="I41" s="18">
        <v>29</v>
      </c>
      <c r="J41" s="18">
        <v>29</v>
      </c>
      <c r="K41" s="19">
        <v>1912</v>
      </c>
      <c r="L41" s="19" t="s">
        <v>1212</v>
      </c>
      <c r="O41" s="7" t="s">
        <v>487</v>
      </c>
      <c r="P41" s="7"/>
      <c r="Q41" s="7"/>
    </row>
    <row r="42" spans="1:17" ht="12.75">
      <c r="A42" s="96" t="s">
        <v>1206</v>
      </c>
      <c r="B42" s="7" t="s">
        <v>1255</v>
      </c>
      <c r="C42" s="15">
        <v>16000</v>
      </c>
      <c r="D42" s="64">
        <v>1475</v>
      </c>
      <c r="E42" s="15">
        <f t="shared" si="0"/>
        <v>23600000</v>
      </c>
      <c r="F42" s="7">
        <v>50</v>
      </c>
      <c r="G42" s="7"/>
      <c r="H42" s="59">
        <f t="shared" si="1"/>
        <v>800000</v>
      </c>
      <c r="I42" s="18">
        <v>25</v>
      </c>
      <c r="J42" s="19">
        <v>50</v>
      </c>
      <c r="K42" s="19">
        <v>1912</v>
      </c>
      <c r="L42" s="19" t="s">
        <v>1212</v>
      </c>
      <c r="O42" s="7" t="s">
        <v>487</v>
      </c>
      <c r="P42" s="7"/>
      <c r="Q42" s="7"/>
    </row>
    <row r="43" spans="1:17" ht="12.75">
      <c r="A43" s="96" t="s">
        <v>1206</v>
      </c>
      <c r="B43" s="7" t="s">
        <v>1256</v>
      </c>
      <c r="C43" s="15">
        <v>100000</v>
      </c>
      <c r="D43" s="64">
        <v>667</v>
      </c>
      <c r="E43" s="15">
        <f t="shared" si="0"/>
        <v>66700000</v>
      </c>
      <c r="F43" s="7">
        <v>28</v>
      </c>
      <c r="G43" s="7"/>
      <c r="H43" s="59">
        <f t="shared" si="1"/>
        <v>2800000</v>
      </c>
      <c r="I43" s="18">
        <v>13.5</v>
      </c>
      <c r="J43" s="19">
        <v>26</v>
      </c>
      <c r="K43" s="19">
        <v>1912</v>
      </c>
      <c r="L43" s="19" t="s">
        <v>1208</v>
      </c>
      <c r="O43" s="7" t="s">
        <v>487</v>
      </c>
      <c r="P43" s="7"/>
      <c r="Q43" s="7"/>
    </row>
    <row r="44" spans="1:17" ht="12.75">
      <c r="A44" s="96" t="s">
        <v>1206</v>
      </c>
      <c r="B44" s="7" t="s">
        <v>1257</v>
      </c>
      <c r="C44" s="15">
        <v>100000</v>
      </c>
      <c r="D44" s="64">
        <v>762.5</v>
      </c>
      <c r="E44" s="15">
        <f t="shared" si="0"/>
        <v>76250000</v>
      </c>
      <c r="F44" s="7">
        <v>35</v>
      </c>
      <c r="G44" s="7"/>
      <c r="H44" s="59">
        <f t="shared" si="1"/>
        <v>3500000</v>
      </c>
      <c r="I44" s="18">
        <v>10</v>
      </c>
      <c r="J44" s="7">
        <v>30</v>
      </c>
      <c r="K44" s="19">
        <v>1912</v>
      </c>
      <c r="L44" s="19" t="s">
        <v>1212</v>
      </c>
      <c r="O44" s="7" t="s">
        <v>487</v>
      </c>
      <c r="P44" s="7"/>
      <c r="Q44" s="7"/>
    </row>
    <row r="45" spans="1:17" ht="12.75">
      <c r="A45" s="96" t="s">
        <v>1206</v>
      </c>
      <c r="B45" s="7" t="s">
        <v>1258</v>
      </c>
      <c r="C45" s="15">
        <v>100000</v>
      </c>
      <c r="D45" s="64">
        <v>559</v>
      </c>
      <c r="E45" s="15">
        <f t="shared" si="0"/>
        <v>55900000</v>
      </c>
      <c r="F45" s="7">
        <v>17.5</v>
      </c>
      <c r="G45" s="7"/>
      <c r="H45" s="59">
        <f t="shared" si="1"/>
        <v>1750000</v>
      </c>
      <c r="I45" s="18">
        <v>5</v>
      </c>
      <c r="J45" s="19">
        <v>17.5</v>
      </c>
      <c r="K45" s="19">
        <v>1912</v>
      </c>
      <c r="L45" s="19" t="s">
        <v>1212</v>
      </c>
      <c r="O45" s="7" t="s">
        <v>487</v>
      </c>
      <c r="P45" s="7"/>
      <c r="Q45" s="7"/>
    </row>
    <row r="46" spans="1:17" ht="12.75">
      <c r="A46" s="96" t="s">
        <v>1206</v>
      </c>
      <c r="B46" s="7" t="s">
        <v>1259</v>
      </c>
      <c r="C46" s="15">
        <v>12500</v>
      </c>
      <c r="D46" s="64">
        <v>550</v>
      </c>
      <c r="E46" s="15">
        <f t="shared" si="0"/>
        <v>6875000</v>
      </c>
      <c r="F46" s="7">
        <v>30</v>
      </c>
      <c r="G46" s="7"/>
      <c r="H46" s="59">
        <f t="shared" si="1"/>
        <v>375000</v>
      </c>
      <c r="I46" s="18">
        <v>30</v>
      </c>
      <c r="J46" s="19">
        <v>30</v>
      </c>
      <c r="K46" s="19">
        <v>1912</v>
      </c>
      <c r="L46" s="19" t="s">
        <v>1212</v>
      </c>
      <c r="O46" s="7" t="s">
        <v>487</v>
      </c>
      <c r="P46" s="7"/>
      <c r="Q46" s="7"/>
    </row>
    <row r="47" spans="1:17" ht="12.75">
      <c r="A47" s="96" t="s">
        <v>1206</v>
      </c>
      <c r="B47" s="7" t="s">
        <v>1260</v>
      </c>
      <c r="C47" s="15">
        <v>24000</v>
      </c>
      <c r="D47" s="64">
        <v>96</v>
      </c>
      <c r="E47" s="15">
        <f t="shared" si="0"/>
        <v>2304000</v>
      </c>
      <c r="F47" s="7">
        <v>4</v>
      </c>
      <c r="G47" s="7"/>
      <c r="H47" s="59">
        <f t="shared" si="1"/>
        <v>96000</v>
      </c>
      <c r="I47" s="18">
        <v>4</v>
      </c>
      <c r="J47" s="19">
        <v>4</v>
      </c>
      <c r="K47" s="19">
        <v>1912</v>
      </c>
      <c r="L47" s="19" t="s">
        <v>1212</v>
      </c>
      <c r="O47" s="7" t="s">
        <v>487</v>
      </c>
      <c r="P47" s="7"/>
      <c r="Q47" s="7"/>
    </row>
    <row r="48" spans="1:17" ht="12.75">
      <c r="A48" s="96" t="s">
        <v>1206</v>
      </c>
      <c r="B48" s="7" t="s">
        <v>1261</v>
      </c>
      <c r="C48" s="15">
        <v>450000</v>
      </c>
      <c r="D48" s="64">
        <v>876</v>
      </c>
      <c r="E48" s="15">
        <f t="shared" si="0"/>
        <v>394200000</v>
      </c>
      <c r="F48" s="7">
        <v>37</v>
      </c>
      <c r="G48" s="7"/>
      <c r="H48" s="59">
        <f t="shared" si="1"/>
        <v>16650000</v>
      </c>
      <c r="I48" s="18">
        <v>18</v>
      </c>
      <c r="J48" s="19">
        <v>35</v>
      </c>
      <c r="K48" s="19">
        <v>1912</v>
      </c>
      <c r="L48" s="19" t="s">
        <v>1208</v>
      </c>
      <c r="O48" s="7" t="s">
        <v>487</v>
      </c>
      <c r="P48" s="7"/>
      <c r="Q48" s="7"/>
    </row>
    <row r="49" spans="1:17" ht="12.75">
      <c r="A49" s="96" t="s">
        <v>1206</v>
      </c>
      <c r="B49" s="7" t="s">
        <v>1262</v>
      </c>
      <c r="C49" s="15">
        <v>20000</v>
      </c>
      <c r="D49" s="64">
        <v>483</v>
      </c>
      <c r="E49" s="15">
        <f t="shared" si="0"/>
        <v>9660000</v>
      </c>
      <c r="F49" s="7">
        <v>6.25</v>
      </c>
      <c r="G49" s="7"/>
      <c r="H49" s="59">
        <f t="shared" si="1"/>
        <v>125000</v>
      </c>
      <c r="I49" s="18">
        <v>6.25</v>
      </c>
      <c r="J49" s="19">
        <v>6.25</v>
      </c>
      <c r="K49" s="19" t="s">
        <v>1214</v>
      </c>
      <c r="L49" s="19" t="s">
        <v>1212</v>
      </c>
      <c r="O49" s="7" t="s">
        <v>487</v>
      </c>
      <c r="P49" s="7"/>
      <c r="Q49" s="7"/>
    </row>
    <row r="50" spans="1:17" ht="12.75">
      <c r="A50" s="96" t="s">
        <v>1206</v>
      </c>
      <c r="B50" s="7" t="s">
        <v>1263</v>
      </c>
      <c r="C50" s="15">
        <v>10000</v>
      </c>
      <c r="D50" s="64" t="s">
        <v>1211</v>
      </c>
      <c r="E50" s="15">
        <f t="shared" si="0"/>
        <v>10000</v>
      </c>
      <c r="F50" s="7">
        <v>8.75</v>
      </c>
      <c r="G50" s="7" t="s">
        <v>1222</v>
      </c>
      <c r="H50" s="59">
        <f t="shared" si="1"/>
        <v>87500</v>
      </c>
      <c r="I50" s="18" t="s">
        <v>1211</v>
      </c>
      <c r="J50" s="19" t="s">
        <v>1211</v>
      </c>
      <c r="K50" s="19" t="s">
        <v>1211</v>
      </c>
      <c r="L50" s="19" t="s">
        <v>1212</v>
      </c>
      <c r="O50" s="7" t="s">
        <v>487</v>
      </c>
      <c r="P50" s="7"/>
      <c r="Q50" s="7"/>
    </row>
    <row r="51" spans="1:17" ht="12.75">
      <c r="A51" s="96" t="s">
        <v>1206</v>
      </c>
      <c r="B51" s="7" t="s">
        <v>1264</v>
      </c>
      <c r="C51" s="15">
        <v>50000</v>
      </c>
      <c r="D51" s="64">
        <v>473</v>
      </c>
      <c r="E51" s="15">
        <f t="shared" si="0"/>
        <v>23650000</v>
      </c>
      <c r="F51" s="7">
        <v>25</v>
      </c>
      <c r="G51" s="7"/>
      <c r="H51" s="59">
        <f t="shared" si="1"/>
        <v>1250000</v>
      </c>
      <c r="I51" s="18">
        <v>25</v>
      </c>
      <c r="J51" s="19">
        <v>25</v>
      </c>
      <c r="K51" s="19">
        <v>1912</v>
      </c>
      <c r="L51" s="19" t="s">
        <v>1208</v>
      </c>
      <c r="O51" s="7" t="s">
        <v>487</v>
      </c>
      <c r="P51" s="7"/>
      <c r="Q51" s="7"/>
    </row>
    <row r="52" spans="1:17" ht="12.75">
      <c r="A52" s="96" t="s">
        <v>1206</v>
      </c>
      <c r="B52" s="7" t="s">
        <v>1265</v>
      </c>
      <c r="C52" s="15">
        <v>50000</v>
      </c>
      <c r="D52" s="64">
        <v>172</v>
      </c>
      <c r="E52" s="15">
        <f t="shared" si="0"/>
        <v>8600000</v>
      </c>
      <c r="F52" s="7">
        <v>10</v>
      </c>
      <c r="G52" s="7"/>
      <c r="H52" s="59">
        <f t="shared" si="1"/>
        <v>500000</v>
      </c>
      <c r="I52" s="18">
        <v>10</v>
      </c>
      <c r="J52" s="19">
        <v>10</v>
      </c>
      <c r="K52" s="19" t="s">
        <v>1222</v>
      </c>
      <c r="L52" s="19" t="s">
        <v>1208</v>
      </c>
      <c r="O52" s="7" t="s">
        <v>487</v>
      </c>
      <c r="P52" s="7"/>
      <c r="Q52" s="7"/>
    </row>
    <row r="53" spans="1:17" ht="12.75">
      <c r="A53" s="96" t="s">
        <v>1206</v>
      </c>
      <c r="B53" s="7" t="s">
        <v>1266</v>
      </c>
      <c r="C53" s="15">
        <v>200000</v>
      </c>
      <c r="D53" s="64">
        <v>710</v>
      </c>
      <c r="E53" s="15">
        <f t="shared" si="0"/>
        <v>142000000</v>
      </c>
      <c r="F53" s="7">
        <v>16.25</v>
      </c>
      <c r="G53" s="7"/>
      <c r="H53" s="59">
        <f t="shared" si="1"/>
        <v>3250000</v>
      </c>
      <c r="I53" s="18">
        <v>5</v>
      </c>
      <c r="J53" s="19">
        <v>15.625</v>
      </c>
      <c r="K53" s="19">
        <v>1912</v>
      </c>
      <c r="L53" s="19" t="s">
        <v>1208</v>
      </c>
      <c r="O53" s="7" t="s">
        <v>487</v>
      </c>
      <c r="P53" s="7"/>
      <c r="Q53" s="7"/>
    </row>
    <row r="54" spans="1:17" ht="12.75">
      <c r="A54" s="96" t="s">
        <v>1206</v>
      </c>
      <c r="B54" s="7" t="s">
        <v>1267</v>
      </c>
      <c r="C54" s="15">
        <v>500000</v>
      </c>
      <c r="D54" s="64">
        <v>1674</v>
      </c>
      <c r="E54" s="15">
        <f t="shared" si="0"/>
        <v>837000000</v>
      </c>
      <c r="F54" s="7">
        <f>30+35</f>
        <v>65</v>
      </c>
      <c r="G54" s="7"/>
      <c r="H54" s="59">
        <f t="shared" si="1"/>
        <v>32500000</v>
      </c>
      <c r="I54" s="18">
        <v>35</v>
      </c>
      <c r="J54" s="19">
        <v>65</v>
      </c>
      <c r="K54" s="19">
        <v>1912</v>
      </c>
      <c r="L54" s="19" t="s">
        <v>1208</v>
      </c>
      <c r="O54" s="7" t="s">
        <v>487</v>
      </c>
      <c r="P54" s="7"/>
      <c r="Q54" s="7"/>
    </row>
    <row r="55" spans="1:17" ht="12.75">
      <c r="A55" s="96" t="s">
        <v>1206</v>
      </c>
      <c r="B55" s="7" t="s">
        <v>1268</v>
      </c>
      <c r="C55" s="15">
        <v>160000</v>
      </c>
      <c r="D55" s="64">
        <v>625</v>
      </c>
      <c r="E55" s="15">
        <f t="shared" si="0"/>
        <v>100000000</v>
      </c>
      <c r="F55" s="7">
        <f>22.5+12.5</f>
        <v>35</v>
      </c>
      <c r="G55" s="7"/>
      <c r="H55" s="59">
        <f t="shared" si="1"/>
        <v>5600000</v>
      </c>
      <c r="I55" s="18">
        <v>12.5</v>
      </c>
      <c r="J55" s="19">
        <v>35</v>
      </c>
      <c r="K55" s="19" t="s">
        <v>1214</v>
      </c>
      <c r="L55" s="19" t="s">
        <v>1208</v>
      </c>
      <c r="O55" s="7" t="s">
        <v>487</v>
      </c>
      <c r="P55" s="7"/>
      <c r="Q55" s="7"/>
    </row>
    <row r="56" spans="1:17" ht="12.75">
      <c r="A56" s="96" t="s">
        <v>1206</v>
      </c>
      <c r="B56" s="7" t="s">
        <v>1269</v>
      </c>
      <c r="C56" s="15">
        <v>2184</v>
      </c>
      <c r="D56" s="64" t="s">
        <v>1211</v>
      </c>
      <c r="E56" s="15">
        <f t="shared" si="0"/>
        <v>2184</v>
      </c>
      <c r="F56" s="7">
        <v>17</v>
      </c>
      <c r="G56" s="7"/>
      <c r="H56" s="59">
        <f t="shared" si="1"/>
        <v>37128</v>
      </c>
      <c r="I56" s="18">
        <v>17</v>
      </c>
      <c r="J56" s="19">
        <v>17</v>
      </c>
      <c r="K56" s="19">
        <v>1912</v>
      </c>
      <c r="L56" s="19" t="s">
        <v>1216</v>
      </c>
      <c r="O56" s="7" t="s">
        <v>487</v>
      </c>
      <c r="P56" s="7"/>
      <c r="Q56" s="7"/>
    </row>
    <row r="57" spans="1:17" ht="12.75">
      <c r="A57" s="96" t="s">
        <v>1206</v>
      </c>
      <c r="B57" s="7" t="s">
        <v>1270</v>
      </c>
      <c r="C57" s="15">
        <v>82000</v>
      </c>
      <c r="D57" s="64">
        <v>110</v>
      </c>
      <c r="E57" s="15">
        <f t="shared" si="0"/>
        <v>9020000</v>
      </c>
      <c r="F57" s="7">
        <v>4.687</v>
      </c>
      <c r="G57" s="7"/>
      <c r="H57" s="59">
        <f t="shared" si="1"/>
        <v>384334</v>
      </c>
      <c r="I57" s="18">
        <v>2.64</v>
      </c>
      <c r="J57" s="19">
        <v>4.687</v>
      </c>
      <c r="K57" s="19">
        <v>1912</v>
      </c>
      <c r="L57" s="19" t="s">
        <v>1216</v>
      </c>
      <c r="O57" s="7" t="s">
        <v>487</v>
      </c>
      <c r="P57" s="7"/>
      <c r="Q57" s="7"/>
    </row>
    <row r="58" spans="1:17" ht="12.75">
      <c r="A58" s="96" t="s">
        <v>1206</v>
      </c>
      <c r="B58" s="7" t="s">
        <v>1271</v>
      </c>
      <c r="C58" s="15">
        <v>20000</v>
      </c>
      <c r="D58" s="64">
        <v>590</v>
      </c>
      <c r="E58" s="15">
        <f t="shared" si="0"/>
        <v>11800000</v>
      </c>
      <c r="F58" s="7">
        <v>0</v>
      </c>
      <c r="G58" s="7"/>
      <c r="H58" s="59">
        <f t="shared" si="1"/>
        <v>0</v>
      </c>
      <c r="I58" s="18" t="s">
        <v>1211</v>
      </c>
      <c r="J58" s="19" t="s">
        <v>1211</v>
      </c>
      <c r="K58" s="19" t="s">
        <v>1211</v>
      </c>
      <c r="L58" s="19" t="s">
        <v>1216</v>
      </c>
      <c r="O58" s="7" t="s">
        <v>487</v>
      </c>
      <c r="P58" s="7"/>
      <c r="Q58" s="7"/>
    </row>
    <row r="59" spans="1:17" ht="12.75">
      <c r="A59" s="96" t="s">
        <v>1206</v>
      </c>
      <c r="B59" s="7" t="s">
        <v>1272</v>
      </c>
      <c r="C59" s="15">
        <v>66000</v>
      </c>
      <c r="D59" s="64" t="s">
        <v>1211</v>
      </c>
      <c r="E59" s="15">
        <f t="shared" si="0"/>
        <v>66000</v>
      </c>
      <c r="F59" s="7">
        <v>20</v>
      </c>
      <c r="G59" s="7"/>
      <c r="H59" s="59">
        <f t="shared" si="1"/>
        <v>1320000</v>
      </c>
      <c r="I59" s="18">
        <v>10</v>
      </c>
      <c r="J59" s="19">
        <v>20</v>
      </c>
      <c r="K59" s="19">
        <v>1912</v>
      </c>
      <c r="L59" s="19" t="s">
        <v>1212</v>
      </c>
      <c r="O59" s="7" t="s">
        <v>487</v>
      </c>
      <c r="P59" s="7"/>
      <c r="Q59" s="7"/>
    </row>
    <row r="60" spans="1:17" ht="12.75">
      <c r="A60" s="96" t="s">
        <v>1206</v>
      </c>
      <c r="B60" s="11" t="s">
        <v>1273</v>
      </c>
      <c r="C60" s="15">
        <v>40000</v>
      </c>
      <c r="D60" s="15">
        <v>574</v>
      </c>
      <c r="E60" s="15">
        <f t="shared" si="0"/>
        <v>22960000</v>
      </c>
      <c r="F60" s="11">
        <v>20</v>
      </c>
      <c r="G60" s="11"/>
      <c r="H60" s="59">
        <f t="shared" si="1"/>
        <v>800000</v>
      </c>
      <c r="I60" s="18">
        <v>20</v>
      </c>
      <c r="J60" s="19">
        <v>20</v>
      </c>
      <c r="K60" s="19">
        <v>1912</v>
      </c>
      <c r="L60" s="19" t="s">
        <v>1212</v>
      </c>
      <c r="O60" s="7" t="s">
        <v>487</v>
      </c>
      <c r="P60" s="7"/>
      <c r="Q60" s="7"/>
    </row>
    <row r="61" spans="1:17" ht="12.75">
      <c r="A61" s="96" t="s">
        <v>1206</v>
      </c>
      <c r="B61" s="7" t="s">
        <v>1274</v>
      </c>
      <c r="C61" s="15">
        <v>29600</v>
      </c>
      <c r="D61" s="15">
        <v>535</v>
      </c>
      <c r="E61" s="15">
        <f t="shared" si="0"/>
        <v>15836000</v>
      </c>
      <c r="F61" s="7">
        <v>18.5</v>
      </c>
      <c r="G61" s="7"/>
      <c r="H61" s="59">
        <f t="shared" si="1"/>
        <v>547600</v>
      </c>
      <c r="I61" s="15">
        <v>9.25</v>
      </c>
      <c r="J61" s="18">
        <v>18.5</v>
      </c>
      <c r="K61" s="19">
        <v>1912</v>
      </c>
      <c r="L61" s="19" t="s">
        <v>1212</v>
      </c>
      <c r="O61" s="7" t="s">
        <v>487</v>
      </c>
      <c r="P61" s="7"/>
      <c r="Q61" s="7"/>
    </row>
    <row r="62" spans="1:17" ht="12.75">
      <c r="A62" s="96" t="s">
        <v>1206</v>
      </c>
      <c r="B62" s="11" t="s">
        <v>1275</v>
      </c>
      <c r="C62" s="15">
        <v>40000</v>
      </c>
      <c r="D62" s="15">
        <v>976</v>
      </c>
      <c r="E62" s="15">
        <f t="shared" si="0"/>
        <v>39040000</v>
      </c>
      <c r="F62" s="11">
        <v>28</v>
      </c>
      <c r="G62" s="11"/>
      <c r="H62" s="59">
        <f t="shared" si="1"/>
        <v>1120000</v>
      </c>
      <c r="I62" s="18">
        <v>27</v>
      </c>
      <c r="J62" s="19">
        <v>27</v>
      </c>
      <c r="K62" s="19">
        <v>1912</v>
      </c>
      <c r="L62" s="19" t="s">
        <v>1208</v>
      </c>
      <c r="O62" s="7" t="s">
        <v>487</v>
      </c>
      <c r="P62" s="7"/>
      <c r="Q62" s="7"/>
    </row>
    <row r="63" spans="1:17" ht="12.75">
      <c r="A63" s="96" t="s">
        <v>1206</v>
      </c>
      <c r="B63" s="7" t="s">
        <v>1276</v>
      </c>
      <c r="C63" s="15">
        <v>50000</v>
      </c>
      <c r="D63" s="15">
        <v>397</v>
      </c>
      <c r="E63" s="15">
        <f t="shared" si="0"/>
        <v>19850000</v>
      </c>
      <c r="F63" s="7">
        <v>19</v>
      </c>
      <c r="G63" s="7" t="s">
        <v>1222</v>
      </c>
      <c r="H63" s="59">
        <f t="shared" si="1"/>
        <v>950000</v>
      </c>
      <c r="I63" s="18">
        <v>19</v>
      </c>
      <c r="J63" s="19">
        <v>19</v>
      </c>
      <c r="K63" s="19" t="s">
        <v>1222</v>
      </c>
      <c r="L63" s="19" t="s">
        <v>1212</v>
      </c>
      <c r="O63" s="7" t="s">
        <v>487</v>
      </c>
      <c r="P63" s="7"/>
      <c r="Q63" s="7"/>
    </row>
    <row r="64" spans="1:17" ht="12.75">
      <c r="A64" s="96" t="s">
        <v>1206</v>
      </c>
      <c r="B64" s="7" t="s">
        <v>1277</v>
      </c>
      <c r="C64" s="15">
        <v>30000</v>
      </c>
      <c r="D64" s="15">
        <v>575</v>
      </c>
      <c r="E64" s="15">
        <f t="shared" si="0"/>
        <v>17250000</v>
      </c>
      <c r="F64" s="7">
        <f>12.5+22.5</f>
        <v>35</v>
      </c>
      <c r="G64" s="7"/>
      <c r="H64" s="59">
        <f t="shared" si="1"/>
        <v>1050000</v>
      </c>
      <c r="I64" s="18">
        <v>22.5</v>
      </c>
      <c r="J64" s="19">
        <v>35</v>
      </c>
      <c r="K64" s="19">
        <v>1912</v>
      </c>
      <c r="L64" s="19" t="s">
        <v>1212</v>
      </c>
      <c r="O64" s="7" t="s">
        <v>487</v>
      </c>
      <c r="P64" s="7"/>
      <c r="Q64" s="7"/>
    </row>
    <row r="65" spans="1:17" ht="12.75">
      <c r="A65" s="96" t="s">
        <v>1206</v>
      </c>
      <c r="B65" s="7" t="s">
        <v>1278</v>
      </c>
      <c r="C65" s="15">
        <v>160000</v>
      </c>
      <c r="D65" s="15">
        <v>560</v>
      </c>
      <c r="E65" s="15">
        <f t="shared" si="0"/>
        <v>89600000</v>
      </c>
      <c r="F65" s="7">
        <v>9</v>
      </c>
      <c r="G65" s="7"/>
      <c r="H65" s="59">
        <f t="shared" si="1"/>
        <v>1440000</v>
      </c>
      <c r="I65" s="18">
        <v>12.5</v>
      </c>
      <c r="J65" s="19">
        <v>12.5</v>
      </c>
      <c r="K65" s="19">
        <v>1912</v>
      </c>
      <c r="L65" s="19" t="s">
        <v>1212</v>
      </c>
      <c r="O65" s="7" t="s">
        <v>487</v>
      </c>
      <c r="P65" s="7"/>
      <c r="Q65" s="7"/>
    </row>
    <row r="66" spans="1:17" ht="12.75">
      <c r="A66" s="96" t="s">
        <v>1206</v>
      </c>
      <c r="B66" s="7" t="s">
        <v>1279</v>
      </c>
      <c r="C66" s="15">
        <v>1000000</v>
      </c>
      <c r="D66" s="15">
        <v>815</v>
      </c>
      <c r="E66" s="15">
        <f t="shared" si="0"/>
        <v>815000000</v>
      </c>
      <c r="F66" s="7">
        <v>20</v>
      </c>
      <c r="G66" s="7"/>
      <c r="H66" s="59">
        <f t="shared" si="1"/>
        <v>20000000</v>
      </c>
      <c r="I66" s="18">
        <v>6.25</v>
      </c>
      <c r="J66" s="19">
        <v>19.25</v>
      </c>
      <c r="K66" s="19">
        <v>1912</v>
      </c>
      <c r="L66" s="19" t="s">
        <v>1208</v>
      </c>
      <c r="O66" s="7" t="s">
        <v>487</v>
      </c>
      <c r="P66" s="7"/>
      <c r="Q66" s="7"/>
    </row>
    <row r="67" spans="1:17" ht="12.75">
      <c r="A67" s="96" t="s">
        <v>1206</v>
      </c>
      <c r="B67" s="7" t="s">
        <v>1280</v>
      </c>
      <c r="C67" s="15">
        <v>10000</v>
      </c>
      <c r="D67" s="15">
        <v>4850</v>
      </c>
      <c r="E67" s="15">
        <f t="shared" si="0"/>
        <v>48500000</v>
      </c>
      <c r="F67" s="7">
        <v>75</v>
      </c>
      <c r="G67" s="7"/>
      <c r="H67" s="59">
        <f t="shared" si="1"/>
        <v>750000</v>
      </c>
      <c r="I67" s="18">
        <v>75</v>
      </c>
      <c r="J67" s="19">
        <v>75</v>
      </c>
      <c r="K67" s="19">
        <v>1912</v>
      </c>
      <c r="L67" s="19" t="s">
        <v>1212</v>
      </c>
      <c r="O67" s="7" t="s">
        <v>487</v>
      </c>
      <c r="P67" s="7"/>
      <c r="Q67" s="7"/>
    </row>
    <row r="68" spans="1:17" ht="12.75">
      <c r="A68" s="96" t="s">
        <v>1206</v>
      </c>
      <c r="B68" s="7" t="s">
        <v>1281</v>
      </c>
      <c r="C68" s="15">
        <v>10000</v>
      </c>
      <c r="D68" s="15">
        <v>470</v>
      </c>
      <c r="E68" s="15">
        <f aca="true" t="shared" si="2" ref="E68:E131">PRODUCT(D68,C68)</f>
        <v>4700000</v>
      </c>
      <c r="F68" s="7">
        <v>35</v>
      </c>
      <c r="G68" s="7"/>
      <c r="H68" s="59">
        <f t="shared" si="1"/>
        <v>350000</v>
      </c>
      <c r="I68" s="18">
        <v>25</v>
      </c>
      <c r="J68" s="19">
        <v>25</v>
      </c>
      <c r="K68" s="19">
        <v>1912</v>
      </c>
      <c r="L68" s="19" t="s">
        <v>1216</v>
      </c>
      <c r="O68" s="7" t="s">
        <v>487</v>
      </c>
      <c r="P68" s="7"/>
      <c r="Q68" s="7"/>
    </row>
    <row r="69" spans="1:17" ht="12.75">
      <c r="A69" s="96" t="s">
        <v>1206</v>
      </c>
      <c r="B69" s="7" t="s">
        <v>1282</v>
      </c>
      <c r="C69" s="15">
        <v>100000</v>
      </c>
      <c r="D69" s="15">
        <v>439</v>
      </c>
      <c r="E69" s="15">
        <f t="shared" si="2"/>
        <v>43900000</v>
      </c>
      <c r="F69" s="7">
        <f>8.25+8.25</f>
        <v>16.5</v>
      </c>
      <c r="G69" s="7"/>
      <c r="H69" s="59">
        <f aca="true" t="shared" si="3" ref="H69:H132">PRODUCT(C69,F69)</f>
        <v>1650000</v>
      </c>
      <c r="I69" s="18">
        <v>8.25</v>
      </c>
      <c r="J69" s="19">
        <v>16.5</v>
      </c>
      <c r="K69" s="19">
        <v>1912</v>
      </c>
      <c r="L69" s="19" t="s">
        <v>1208</v>
      </c>
      <c r="O69" s="7" t="s">
        <v>487</v>
      </c>
      <c r="P69" s="7"/>
      <c r="Q69" s="7"/>
    </row>
    <row r="70" spans="1:17" ht="12.75">
      <c r="A70" s="96" t="s">
        <v>1206</v>
      </c>
      <c r="B70" s="7" t="s">
        <v>1283</v>
      </c>
      <c r="C70" s="15">
        <v>50000</v>
      </c>
      <c r="D70" s="15">
        <v>631</v>
      </c>
      <c r="E70" s="15">
        <f t="shared" si="2"/>
        <v>31550000</v>
      </c>
      <c r="F70" s="7">
        <v>32.5</v>
      </c>
      <c r="G70" s="7" t="s">
        <v>1284</v>
      </c>
      <c r="H70" s="59">
        <f t="shared" si="3"/>
        <v>1625000</v>
      </c>
      <c r="I70" s="18">
        <v>10</v>
      </c>
      <c r="J70" s="19">
        <v>32.5</v>
      </c>
      <c r="K70" s="19">
        <v>1912</v>
      </c>
      <c r="L70" s="19" t="s">
        <v>1212</v>
      </c>
      <c r="O70" s="7" t="s">
        <v>487</v>
      </c>
      <c r="P70" s="7"/>
      <c r="Q70" s="7"/>
    </row>
    <row r="71" spans="1:17" ht="12.75">
      <c r="A71" s="96" t="s">
        <v>1206</v>
      </c>
      <c r="B71" s="7" t="s">
        <v>1285</v>
      </c>
      <c r="C71" s="15">
        <v>25000</v>
      </c>
      <c r="D71" s="15">
        <v>845</v>
      </c>
      <c r="E71" s="15">
        <f t="shared" si="2"/>
        <v>21125000</v>
      </c>
      <c r="F71" s="7">
        <v>45</v>
      </c>
      <c r="G71" s="7"/>
      <c r="H71" s="59">
        <f t="shared" si="3"/>
        <v>1125000</v>
      </c>
      <c r="I71" s="18">
        <v>10</v>
      </c>
      <c r="J71" s="19">
        <v>44</v>
      </c>
      <c r="K71" s="19">
        <v>1912</v>
      </c>
      <c r="L71" s="19" t="s">
        <v>1212</v>
      </c>
      <c r="O71" s="7" t="s">
        <v>487</v>
      </c>
      <c r="P71" s="7"/>
      <c r="Q71" s="7"/>
    </row>
    <row r="72" spans="1:17" ht="12.75">
      <c r="A72" s="96" t="s">
        <v>1206</v>
      </c>
      <c r="B72" s="7" t="s">
        <v>1286</v>
      </c>
      <c r="C72" s="15">
        <v>30000</v>
      </c>
      <c r="D72" s="15">
        <v>185</v>
      </c>
      <c r="E72" s="15">
        <f t="shared" si="2"/>
        <v>5550000</v>
      </c>
      <c r="F72" s="7">
        <v>0</v>
      </c>
      <c r="G72" s="7"/>
      <c r="H72" s="59">
        <f t="shared" si="3"/>
        <v>0</v>
      </c>
      <c r="I72" s="18">
        <v>12.5</v>
      </c>
      <c r="J72" s="19">
        <v>12.5</v>
      </c>
      <c r="K72" s="19">
        <v>1895</v>
      </c>
      <c r="L72" s="19" t="s">
        <v>1208</v>
      </c>
      <c r="O72" s="7" t="s">
        <v>487</v>
      </c>
      <c r="P72" s="7"/>
      <c r="Q72" s="7"/>
    </row>
    <row r="73" spans="1:17" ht="12.75">
      <c r="A73" s="96" t="s">
        <v>1206</v>
      </c>
      <c r="B73" s="7" t="s">
        <v>1287</v>
      </c>
      <c r="C73" s="15">
        <v>72500</v>
      </c>
      <c r="D73" s="15">
        <v>570.5</v>
      </c>
      <c r="E73" s="15">
        <f t="shared" si="2"/>
        <v>41361250</v>
      </c>
      <c r="F73" s="7">
        <v>26</v>
      </c>
      <c r="G73" s="7" t="s">
        <v>1222</v>
      </c>
      <c r="H73" s="59">
        <f t="shared" si="3"/>
        <v>1885000</v>
      </c>
      <c r="I73" s="18">
        <v>10</v>
      </c>
      <c r="J73" s="19">
        <v>26</v>
      </c>
      <c r="K73" s="19" t="s">
        <v>1214</v>
      </c>
      <c r="L73" s="19" t="s">
        <v>1212</v>
      </c>
      <c r="O73" s="7" t="s">
        <v>487</v>
      </c>
      <c r="P73" s="7"/>
      <c r="Q73" s="7"/>
    </row>
    <row r="74" spans="1:17" ht="12.75">
      <c r="A74" s="96" t="s">
        <v>1206</v>
      </c>
      <c r="B74" s="7" t="s">
        <v>1432</v>
      </c>
      <c r="C74" s="15">
        <v>100000</v>
      </c>
      <c r="D74" s="15">
        <v>748</v>
      </c>
      <c r="E74" s="15">
        <f t="shared" si="2"/>
        <v>74800000</v>
      </c>
      <c r="F74" s="7">
        <v>45</v>
      </c>
      <c r="G74" s="7"/>
      <c r="H74" s="59">
        <f t="shared" si="3"/>
        <v>4500000</v>
      </c>
      <c r="I74" s="18">
        <v>12.5</v>
      </c>
      <c r="J74" s="19">
        <v>45</v>
      </c>
      <c r="K74" s="19">
        <v>1912</v>
      </c>
      <c r="L74" s="19" t="s">
        <v>1208</v>
      </c>
      <c r="O74" s="7" t="s">
        <v>487</v>
      </c>
      <c r="P74" s="7"/>
      <c r="Q74" s="7"/>
    </row>
    <row r="75" spans="1:17" ht="12.75">
      <c r="A75" s="96" t="s">
        <v>1206</v>
      </c>
      <c r="B75" s="7" t="s">
        <v>1433</v>
      </c>
      <c r="C75" s="15">
        <v>120000</v>
      </c>
      <c r="D75" s="15">
        <v>568</v>
      </c>
      <c r="E75" s="15">
        <f t="shared" si="2"/>
        <v>68160000</v>
      </c>
      <c r="F75" s="7">
        <v>12</v>
      </c>
      <c r="G75" s="7"/>
      <c r="H75" s="59">
        <f t="shared" si="3"/>
        <v>1440000</v>
      </c>
      <c r="I75" s="18">
        <v>2.5</v>
      </c>
      <c r="J75" s="19">
        <v>12</v>
      </c>
      <c r="K75" s="19">
        <v>1912</v>
      </c>
      <c r="L75" s="19" t="s">
        <v>1212</v>
      </c>
      <c r="O75" s="7" t="s">
        <v>487</v>
      </c>
      <c r="P75" s="7"/>
      <c r="Q75" s="7"/>
    </row>
    <row r="76" spans="2:17" ht="12.75">
      <c r="B76" s="23" t="s">
        <v>1434</v>
      </c>
      <c r="C76" s="63" t="s">
        <v>1197</v>
      </c>
      <c r="D76" s="61" t="s">
        <v>1199</v>
      </c>
      <c r="E76" s="15">
        <f t="shared" si="2"/>
        <v>0</v>
      </c>
      <c r="F76" s="23"/>
      <c r="G76" s="23"/>
      <c r="H76" s="59">
        <f t="shared" si="3"/>
        <v>0</v>
      </c>
      <c r="I76" s="61" t="s">
        <v>1200</v>
      </c>
      <c r="J76" s="61" t="s">
        <v>1201</v>
      </c>
      <c r="K76" s="61" t="s">
        <v>1202</v>
      </c>
      <c r="L76" s="61" t="s">
        <v>1203</v>
      </c>
      <c r="O76" s="7" t="s">
        <v>487</v>
      </c>
      <c r="P76" s="61"/>
      <c r="Q76" s="61"/>
    </row>
    <row r="77" spans="1:17" ht="12.75">
      <c r="A77" s="19" t="s">
        <v>1434</v>
      </c>
      <c r="B77" s="7" t="s">
        <v>1435</v>
      </c>
      <c r="C77" s="65">
        <v>8000</v>
      </c>
      <c r="D77" s="65">
        <v>1700</v>
      </c>
      <c r="E77" s="15">
        <f t="shared" si="2"/>
        <v>13600000</v>
      </c>
      <c r="F77" s="7">
        <v>72.916</v>
      </c>
      <c r="G77" s="7"/>
      <c r="H77" s="59">
        <f t="shared" si="3"/>
        <v>583328</v>
      </c>
      <c r="I77" s="98">
        <v>62.5</v>
      </c>
      <c r="J77" s="98">
        <v>62.5</v>
      </c>
      <c r="K77" s="98"/>
      <c r="L77" s="7" t="s">
        <v>1212</v>
      </c>
      <c r="O77" s="7" t="s">
        <v>487</v>
      </c>
      <c r="P77" s="65"/>
      <c r="Q77" s="7"/>
    </row>
    <row r="78" spans="1:17" ht="12.75">
      <c r="A78" s="19" t="s">
        <v>1434</v>
      </c>
      <c r="B78" s="7" t="s">
        <v>1436</v>
      </c>
      <c r="C78" s="65">
        <v>16000</v>
      </c>
      <c r="D78" s="65">
        <v>471</v>
      </c>
      <c r="E78" s="15">
        <f t="shared" si="2"/>
        <v>7536000</v>
      </c>
      <c r="F78" s="7">
        <v>31.25</v>
      </c>
      <c r="G78" s="7"/>
      <c r="H78" s="59">
        <f t="shared" si="3"/>
        <v>500000</v>
      </c>
      <c r="I78" s="98">
        <v>28.64</v>
      </c>
      <c r="J78" s="98">
        <v>28.64</v>
      </c>
      <c r="K78" s="98"/>
      <c r="L78" s="7" t="s">
        <v>1212</v>
      </c>
      <c r="O78" s="7" t="s">
        <v>487</v>
      </c>
      <c r="P78" s="65"/>
      <c r="Q78" s="7"/>
    </row>
    <row r="79" spans="1:17" ht="12.75">
      <c r="A79" s="19" t="s">
        <v>1434</v>
      </c>
      <c r="B79" s="7" t="s">
        <v>1437</v>
      </c>
      <c r="C79" s="65">
        <v>12000</v>
      </c>
      <c r="D79" s="65">
        <v>1651</v>
      </c>
      <c r="E79" s="15">
        <f t="shared" si="2"/>
        <v>19812000</v>
      </c>
      <c r="F79" s="7">
        <v>93.75</v>
      </c>
      <c r="G79" s="7"/>
      <c r="H79" s="59">
        <f t="shared" si="3"/>
        <v>1125000</v>
      </c>
      <c r="I79" s="98">
        <v>83.33</v>
      </c>
      <c r="J79" s="98">
        <v>83.33</v>
      </c>
      <c r="K79" s="98"/>
      <c r="L79" s="7" t="s">
        <v>1212</v>
      </c>
      <c r="O79" s="7" t="s">
        <v>487</v>
      </c>
      <c r="P79" s="65"/>
      <c r="Q79" s="7"/>
    </row>
    <row r="80" spans="1:17" ht="12.75">
      <c r="A80" s="19" t="s">
        <v>1434</v>
      </c>
      <c r="B80" s="7" t="s">
        <v>1438</v>
      </c>
      <c r="C80" s="65">
        <v>4000</v>
      </c>
      <c r="D80" s="65">
        <v>1167</v>
      </c>
      <c r="E80" s="15">
        <f t="shared" si="2"/>
        <v>4668000</v>
      </c>
      <c r="F80" s="7">
        <v>44.27</v>
      </c>
      <c r="G80" s="7"/>
      <c r="H80" s="59">
        <f t="shared" si="3"/>
        <v>177080</v>
      </c>
      <c r="I80" s="98">
        <v>41.66</v>
      </c>
      <c r="J80" s="98">
        <v>41.66</v>
      </c>
      <c r="K80" s="98"/>
      <c r="L80" s="7" t="s">
        <v>1212</v>
      </c>
      <c r="O80" s="7" t="s">
        <v>487</v>
      </c>
      <c r="P80" s="65"/>
      <c r="Q80" s="7"/>
    </row>
    <row r="81" spans="1:17" ht="12.75">
      <c r="A81" s="19" t="s">
        <v>1434</v>
      </c>
      <c r="B81" s="7" t="s">
        <v>1439</v>
      </c>
      <c r="C81" s="65">
        <v>4000</v>
      </c>
      <c r="D81" s="65">
        <v>3900</v>
      </c>
      <c r="E81" s="15">
        <f t="shared" si="2"/>
        <v>15600000</v>
      </c>
      <c r="F81" s="7">
        <v>230</v>
      </c>
      <c r="G81" s="7"/>
      <c r="H81" s="59">
        <f t="shared" si="3"/>
        <v>920000</v>
      </c>
      <c r="I81" s="98">
        <v>170</v>
      </c>
      <c r="J81" s="98">
        <v>220</v>
      </c>
      <c r="K81" s="98"/>
      <c r="L81" s="7" t="s">
        <v>1212</v>
      </c>
      <c r="O81" s="7" t="s">
        <v>487</v>
      </c>
      <c r="P81" s="65"/>
      <c r="Q81" s="7"/>
    </row>
    <row r="82" spans="1:17" ht="12.75">
      <c r="A82" s="19" t="s">
        <v>1434</v>
      </c>
      <c r="B82" s="7" t="s">
        <v>1440</v>
      </c>
      <c r="C82" s="65">
        <v>6000</v>
      </c>
      <c r="D82" s="65">
        <v>163</v>
      </c>
      <c r="E82" s="15">
        <f t="shared" si="2"/>
        <v>978000</v>
      </c>
      <c r="F82" s="7">
        <v>9.375</v>
      </c>
      <c r="G82" s="7"/>
      <c r="H82" s="59">
        <f t="shared" si="3"/>
        <v>56250</v>
      </c>
      <c r="I82" s="98">
        <v>9</v>
      </c>
      <c r="J82" s="98">
        <v>9</v>
      </c>
      <c r="K82" s="98"/>
      <c r="L82" s="7" t="s">
        <v>1212</v>
      </c>
      <c r="O82" s="7" t="s">
        <v>487</v>
      </c>
      <c r="P82" s="65"/>
      <c r="Q82" s="7"/>
    </row>
    <row r="83" spans="1:17" ht="12.75">
      <c r="A83" s="19" t="s">
        <v>1434</v>
      </c>
      <c r="B83" s="7" t="s">
        <v>1441</v>
      </c>
      <c r="C83" s="65">
        <v>32500</v>
      </c>
      <c r="D83" s="65">
        <v>428</v>
      </c>
      <c r="E83" s="15">
        <f t="shared" si="2"/>
        <v>13910000</v>
      </c>
      <c r="F83" s="7">
        <v>0</v>
      </c>
      <c r="G83" s="7"/>
      <c r="H83" s="59">
        <f t="shared" si="3"/>
        <v>0</v>
      </c>
      <c r="I83" s="99" t="s">
        <v>1442</v>
      </c>
      <c r="J83" s="99" t="s">
        <v>1442</v>
      </c>
      <c r="K83" s="99"/>
      <c r="L83" s="7" t="s">
        <v>1212</v>
      </c>
      <c r="O83" s="7" t="s">
        <v>487</v>
      </c>
      <c r="P83" s="65"/>
      <c r="Q83" s="7"/>
    </row>
    <row r="84" spans="1:17" ht="12.75">
      <c r="A84" s="19" t="s">
        <v>1434</v>
      </c>
      <c r="B84" s="7" t="s">
        <v>1443</v>
      </c>
      <c r="C84" s="65">
        <v>10000</v>
      </c>
      <c r="D84" s="65">
        <v>4150</v>
      </c>
      <c r="E84" s="15">
        <f t="shared" si="2"/>
        <v>41500000</v>
      </c>
      <c r="F84" s="7">
        <v>239.58</v>
      </c>
      <c r="G84" s="7"/>
      <c r="H84" s="59">
        <f t="shared" si="3"/>
        <v>2395800</v>
      </c>
      <c r="I84" s="98">
        <v>169.16</v>
      </c>
      <c r="J84" s="98">
        <v>229.16</v>
      </c>
      <c r="K84" s="98"/>
      <c r="L84" s="7" t="s">
        <v>1212</v>
      </c>
      <c r="O84" s="7" t="s">
        <v>487</v>
      </c>
      <c r="P84" s="65"/>
      <c r="Q84" s="7"/>
    </row>
    <row r="85" spans="1:17" ht="12.75">
      <c r="A85" s="19" t="s">
        <v>1434</v>
      </c>
      <c r="B85" s="7" t="s">
        <v>1444</v>
      </c>
      <c r="C85" s="65">
        <v>400</v>
      </c>
      <c r="D85" s="65">
        <v>3015</v>
      </c>
      <c r="E85" s="15">
        <f t="shared" si="2"/>
        <v>1206000</v>
      </c>
      <c r="F85" s="7">
        <v>78.12</v>
      </c>
      <c r="G85" s="7"/>
      <c r="H85" s="59">
        <f t="shared" si="3"/>
        <v>31248</v>
      </c>
      <c r="I85" s="98">
        <v>52.08</v>
      </c>
      <c r="J85" s="98">
        <v>52.08</v>
      </c>
      <c r="K85" s="98"/>
      <c r="L85" s="7" t="s">
        <v>1212</v>
      </c>
      <c r="O85" s="7" t="s">
        <v>487</v>
      </c>
      <c r="P85" s="65"/>
      <c r="Q85" s="7"/>
    </row>
    <row r="86" spans="1:17" ht="12.75">
      <c r="A86" s="19" t="s">
        <v>1434</v>
      </c>
      <c r="B86" s="7" t="s">
        <v>1445</v>
      </c>
      <c r="C86" s="65">
        <v>20000</v>
      </c>
      <c r="D86" s="65">
        <v>8000</v>
      </c>
      <c r="E86" s="15">
        <f t="shared" si="2"/>
        <v>160000000</v>
      </c>
      <c r="F86" s="7">
        <v>343.75</v>
      </c>
      <c r="G86" s="7"/>
      <c r="H86" s="59">
        <f t="shared" si="3"/>
        <v>6875000</v>
      </c>
      <c r="I86" s="98">
        <v>343.75</v>
      </c>
      <c r="J86" s="98">
        <v>343.75</v>
      </c>
      <c r="K86" s="98"/>
      <c r="L86" s="7" t="s">
        <v>1212</v>
      </c>
      <c r="O86" s="7" t="s">
        <v>487</v>
      </c>
      <c r="P86" s="65"/>
      <c r="Q86" s="7"/>
    </row>
    <row r="87" spans="1:17" ht="12.75">
      <c r="A87" s="19" t="s">
        <v>1434</v>
      </c>
      <c r="B87" s="7" t="s">
        <v>1446</v>
      </c>
      <c r="C87" s="65">
        <v>16667</v>
      </c>
      <c r="D87" s="65">
        <v>215</v>
      </c>
      <c r="E87" s="15">
        <f t="shared" si="2"/>
        <v>3583405</v>
      </c>
      <c r="F87" s="7">
        <v>9.375</v>
      </c>
      <c r="G87" s="7"/>
      <c r="H87" s="59">
        <f t="shared" si="3"/>
        <v>156253.125</v>
      </c>
      <c r="I87" s="98">
        <v>8.33</v>
      </c>
      <c r="J87" s="98">
        <v>8.33</v>
      </c>
      <c r="K87" s="98"/>
      <c r="L87" s="7" t="s">
        <v>1212</v>
      </c>
      <c r="O87" s="7" t="s">
        <v>487</v>
      </c>
      <c r="P87" s="65"/>
      <c r="Q87" s="7"/>
    </row>
    <row r="88" spans="1:17" ht="12.75">
      <c r="A88" s="19" t="s">
        <v>1434</v>
      </c>
      <c r="B88" s="7" t="s">
        <v>1447</v>
      </c>
      <c r="C88" s="65">
        <v>10000</v>
      </c>
      <c r="D88" s="65">
        <v>540</v>
      </c>
      <c r="E88" s="15">
        <f t="shared" si="2"/>
        <v>5400000</v>
      </c>
      <c r="F88" s="7">
        <v>12.81</v>
      </c>
      <c r="G88" s="7"/>
      <c r="H88" s="59">
        <f t="shared" si="3"/>
        <v>128100</v>
      </c>
      <c r="I88" s="98">
        <v>7.812</v>
      </c>
      <c r="J88" s="98">
        <v>7.812</v>
      </c>
      <c r="K88" s="98"/>
      <c r="L88" s="7" t="s">
        <v>1216</v>
      </c>
      <c r="O88" s="7" t="s">
        <v>487</v>
      </c>
      <c r="P88" s="66"/>
      <c r="Q88" s="7"/>
    </row>
    <row r="89" spans="1:17" ht="12.75">
      <c r="A89" s="19" t="s">
        <v>1434</v>
      </c>
      <c r="B89" s="7" t="s">
        <v>1448</v>
      </c>
      <c r="C89" s="65">
        <v>20000</v>
      </c>
      <c r="D89" s="65">
        <v>590</v>
      </c>
      <c r="E89" s="15">
        <f t="shared" si="2"/>
        <v>11800000</v>
      </c>
      <c r="F89" s="7">
        <v>36.458</v>
      </c>
      <c r="G89" s="7"/>
      <c r="H89" s="59">
        <f t="shared" si="3"/>
        <v>729160</v>
      </c>
      <c r="I89" s="98">
        <v>31.25</v>
      </c>
      <c r="J89" s="98">
        <v>31.25</v>
      </c>
      <c r="K89" s="98"/>
      <c r="L89" s="7" t="s">
        <v>1212</v>
      </c>
      <c r="O89" s="7" t="s">
        <v>487</v>
      </c>
      <c r="P89" s="65"/>
      <c r="Q89" s="7"/>
    </row>
    <row r="90" spans="1:17" ht="12.75">
      <c r="A90" s="19" t="s">
        <v>1434</v>
      </c>
      <c r="B90" s="7" t="s">
        <v>1449</v>
      </c>
      <c r="C90" s="65">
        <v>6000</v>
      </c>
      <c r="D90" s="65">
        <v>175</v>
      </c>
      <c r="E90" s="15">
        <f t="shared" si="2"/>
        <v>1050000</v>
      </c>
      <c r="F90" s="7">
        <v>9.375</v>
      </c>
      <c r="G90" s="7"/>
      <c r="H90" s="59">
        <f t="shared" si="3"/>
        <v>56250</v>
      </c>
      <c r="I90" s="98">
        <v>8854</v>
      </c>
      <c r="J90" s="98">
        <v>8854</v>
      </c>
      <c r="K90" s="98"/>
      <c r="L90" s="7" t="s">
        <v>1212</v>
      </c>
      <c r="O90" s="7" t="s">
        <v>487</v>
      </c>
      <c r="P90" s="65"/>
      <c r="Q90" s="7"/>
    </row>
    <row r="91" spans="1:17" ht="12.75">
      <c r="A91" s="19" t="s">
        <v>1434</v>
      </c>
      <c r="B91" s="7" t="s">
        <v>1450</v>
      </c>
      <c r="C91" s="65">
        <v>20000</v>
      </c>
      <c r="D91" s="65">
        <v>1315</v>
      </c>
      <c r="E91" s="15">
        <f t="shared" si="2"/>
        <v>26300000</v>
      </c>
      <c r="F91" s="7">
        <v>62.5</v>
      </c>
      <c r="G91" s="7"/>
      <c r="H91" s="59">
        <f t="shared" si="3"/>
        <v>1250000</v>
      </c>
      <c r="I91" s="98">
        <v>59.895</v>
      </c>
      <c r="J91" s="98">
        <v>59.895</v>
      </c>
      <c r="K91" s="98"/>
      <c r="L91" s="7" t="s">
        <v>1212</v>
      </c>
      <c r="O91" s="7" t="s">
        <v>487</v>
      </c>
      <c r="P91" s="65"/>
      <c r="Q91" s="7"/>
    </row>
    <row r="92" spans="1:17" ht="12.75">
      <c r="A92" s="19" t="s">
        <v>1434</v>
      </c>
      <c r="B92" s="7" t="s">
        <v>1451</v>
      </c>
      <c r="C92" s="65">
        <v>50000</v>
      </c>
      <c r="D92" s="65">
        <v>810</v>
      </c>
      <c r="E92" s="15">
        <f t="shared" si="2"/>
        <v>40500000</v>
      </c>
      <c r="F92" s="7">
        <v>22.916</v>
      </c>
      <c r="G92" s="7"/>
      <c r="H92" s="59">
        <f t="shared" si="3"/>
        <v>1145800</v>
      </c>
      <c r="I92" s="98">
        <v>21.875</v>
      </c>
      <c r="J92" s="98">
        <v>21.875</v>
      </c>
      <c r="K92" s="98"/>
      <c r="L92" s="7" t="s">
        <v>1212</v>
      </c>
      <c r="O92" s="7" t="s">
        <v>487</v>
      </c>
      <c r="P92" s="65"/>
      <c r="Q92" s="7"/>
    </row>
    <row r="93" spans="1:17" ht="12.75">
      <c r="A93" s="19" t="s">
        <v>1434</v>
      </c>
      <c r="B93" s="7" t="s">
        <v>1452</v>
      </c>
      <c r="C93" s="65">
        <v>20000</v>
      </c>
      <c r="D93" s="65">
        <v>950</v>
      </c>
      <c r="E93" s="15">
        <f t="shared" si="2"/>
        <v>19000000</v>
      </c>
      <c r="F93" s="7">
        <v>10.41</v>
      </c>
      <c r="G93" s="7"/>
      <c r="H93" s="59">
        <f t="shared" si="3"/>
        <v>208200</v>
      </c>
      <c r="I93" s="98">
        <v>10.416</v>
      </c>
      <c r="J93" s="98">
        <v>10.416</v>
      </c>
      <c r="K93" s="98"/>
      <c r="L93" s="7" t="s">
        <v>1212</v>
      </c>
      <c r="O93" s="7" t="s">
        <v>487</v>
      </c>
      <c r="P93" s="65"/>
      <c r="Q93" s="7"/>
    </row>
    <row r="94" spans="1:17" ht="12.75">
      <c r="A94" s="19" t="s">
        <v>1434</v>
      </c>
      <c r="B94" s="7" t="s">
        <v>1453</v>
      </c>
      <c r="C94" s="65">
        <v>10000</v>
      </c>
      <c r="D94" s="65">
        <v>1022</v>
      </c>
      <c r="E94" s="15">
        <f t="shared" si="2"/>
        <v>10220000</v>
      </c>
      <c r="F94" s="7">
        <v>62.5</v>
      </c>
      <c r="G94" s="7"/>
      <c r="H94" s="59">
        <f t="shared" si="3"/>
        <v>625000</v>
      </c>
      <c r="I94" s="98">
        <v>52.08</v>
      </c>
      <c r="J94" s="98">
        <v>52.08</v>
      </c>
      <c r="K94" s="98"/>
      <c r="L94" s="7" t="s">
        <v>1212</v>
      </c>
      <c r="O94" s="7" t="s">
        <v>487</v>
      </c>
      <c r="P94" s="65"/>
      <c r="Q94" s="7"/>
    </row>
    <row r="95" spans="1:17" ht="12.75">
      <c r="A95" s="19" t="s">
        <v>1434</v>
      </c>
      <c r="B95" s="7" t="s">
        <v>1454</v>
      </c>
      <c r="C95" s="65">
        <v>10000</v>
      </c>
      <c r="D95" s="65">
        <v>665</v>
      </c>
      <c r="E95" s="15">
        <f t="shared" si="2"/>
        <v>6650000</v>
      </c>
      <c r="F95" s="7">
        <v>31.25</v>
      </c>
      <c r="G95" s="7"/>
      <c r="H95" s="59">
        <f t="shared" si="3"/>
        <v>312500</v>
      </c>
      <c r="I95" s="98">
        <v>26.04</v>
      </c>
      <c r="J95" s="98">
        <v>26.04</v>
      </c>
      <c r="K95" s="98"/>
      <c r="L95" s="7" t="s">
        <v>1212</v>
      </c>
      <c r="O95" s="7" t="s">
        <v>487</v>
      </c>
      <c r="P95" s="65"/>
      <c r="Q95" s="7"/>
    </row>
    <row r="96" spans="1:17" ht="12.75">
      <c r="A96" s="19" t="s">
        <v>1434</v>
      </c>
      <c r="B96" s="7" t="s">
        <v>1455</v>
      </c>
      <c r="C96" s="65">
        <v>4000</v>
      </c>
      <c r="D96" s="65">
        <v>2190</v>
      </c>
      <c r="E96" s="15">
        <f t="shared" si="2"/>
        <v>8760000</v>
      </c>
      <c r="F96" s="7">
        <v>52.083</v>
      </c>
      <c r="G96" s="7"/>
      <c r="H96" s="59">
        <f t="shared" si="3"/>
        <v>208332</v>
      </c>
      <c r="I96" s="98">
        <v>46.875</v>
      </c>
      <c r="J96" s="98">
        <v>46.875</v>
      </c>
      <c r="K96" s="98"/>
      <c r="L96" s="7" t="s">
        <v>1212</v>
      </c>
      <c r="O96" s="7" t="s">
        <v>487</v>
      </c>
      <c r="P96" s="65"/>
      <c r="Q96" s="7"/>
    </row>
    <row r="97" spans="1:17" ht="12.75">
      <c r="A97" s="19" t="s">
        <v>1434</v>
      </c>
      <c r="B97" s="7" t="s">
        <v>1456</v>
      </c>
      <c r="C97" s="65">
        <v>12000</v>
      </c>
      <c r="D97" s="65">
        <v>355</v>
      </c>
      <c r="E97" s="15">
        <f t="shared" si="2"/>
        <v>4260000</v>
      </c>
      <c r="F97" s="7">
        <v>26.041</v>
      </c>
      <c r="G97" s="7"/>
      <c r="H97" s="59">
        <f t="shared" si="3"/>
        <v>312492</v>
      </c>
      <c r="I97" s="98">
        <v>14.583</v>
      </c>
      <c r="J97" s="98">
        <v>14.583</v>
      </c>
      <c r="K97" s="98"/>
      <c r="L97" s="7" t="s">
        <v>1212</v>
      </c>
      <c r="O97" s="7" t="s">
        <v>487</v>
      </c>
      <c r="P97" s="65"/>
      <c r="Q97" s="7"/>
    </row>
    <row r="98" spans="1:17" ht="12.75">
      <c r="A98" s="19" t="s">
        <v>1434</v>
      </c>
      <c r="B98" s="7" t="s">
        <v>1457</v>
      </c>
      <c r="C98" s="65">
        <v>10000</v>
      </c>
      <c r="D98" s="65">
        <v>230</v>
      </c>
      <c r="E98" s="15">
        <f t="shared" si="2"/>
        <v>2300000</v>
      </c>
      <c r="F98" s="7">
        <v>10.416</v>
      </c>
      <c r="G98" s="7"/>
      <c r="H98" s="59">
        <f t="shared" si="3"/>
        <v>104160</v>
      </c>
      <c r="I98" s="98">
        <v>10.416</v>
      </c>
      <c r="J98" s="98">
        <v>10.416</v>
      </c>
      <c r="K98" s="98"/>
      <c r="L98" s="7" t="s">
        <v>1212</v>
      </c>
      <c r="O98" s="7" t="s">
        <v>487</v>
      </c>
      <c r="P98" s="65"/>
      <c r="Q98" s="7"/>
    </row>
    <row r="99" spans="1:17" ht="12.75">
      <c r="A99" s="19" t="s">
        <v>1434</v>
      </c>
      <c r="B99" s="7" t="s">
        <v>1458</v>
      </c>
      <c r="C99" s="65">
        <v>20000</v>
      </c>
      <c r="D99" s="65">
        <v>2150</v>
      </c>
      <c r="E99" s="15">
        <f t="shared" si="2"/>
        <v>43000000</v>
      </c>
      <c r="F99" s="7">
        <v>120</v>
      </c>
      <c r="G99" s="7"/>
      <c r="H99" s="59">
        <f t="shared" si="3"/>
        <v>2400000</v>
      </c>
      <c r="I99" s="98">
        <v>85</v>
      </c>
      <c r="J99" s="98">
        <v>115</v>
      </c>
      <c r="K99" s="98"/>
      <c r="L99" s="7" t="s">
        <v>1212</v>
      </c>
      <c r="O99" s="7" t="s">
        <v>487</v>
      </c>
      <c r="P99" s="65"/>
      <c r="Q99" s="7"/>
    </row>
    <row r="100" spans="1:17" ht="12.75">
      <c r="A100" s="19" t="s">
        <v>1434</v>
      </c>
      <c r="B100" s="7" t="s">
        <v>1459</v>
      </c>
      <c r="C100" s="65">
        <v>15000</v>
      </c>
      <c r="D100" s="65">
        <v>8000</v>
      </c>
      <c r="E100" s="15">
        <f t="shared" si="2"/>
        <v>120000000</v>
      </c>
      <c r="F100" s="7">
        <v>375</v>
      </c>
      <c r="G100" s="7"/>
      <c r="H100" s="59">
        <f t="shared" si="3"/>
        <v>5625000</v>
      </c>
      <c r="I100" s="98">
        <v>350</v>
      </c>
      <c r="J100" s="98">
        <v>350</v>
      </c>
      <c r="K100" s="98"/>
      <c r="L100" s="7" t="s">
        <v>1212</v>
      </c>
      <c r="O100" s="7" t="s">
        <v>487</v>
      </c>
      <c r="P100" s="65"/>
      <c r="Q100" s="7"/>
    </row>
    <row r="101" spans="1:17" ht="12.75">
      <c r="A101" s="19" t="s">
        <v>1434</v>
      </c>
      <c r="B101" s="7" t="s">
        <v>1460</v>
      </c>
      <c r="C101" s="65">
        <v>2000</v>
      </c>
      <c r="D101" s="65">
        <v>3340</v>
      </c>
      <c r="E101" s="15">
        <f t="shared" si="2"/>
        <v>6680000</v>
      </c>
      <c r="F101" s="7">
        <v>210</v>
      </c>
      <c r="G101" s="7"/>
      <c r="H101" s="59">
        <f t="shared" si="3"/>
        <v>420000</v>
      </c>
      <c r="I101" s="98">
        <v>200</v>
      </c>
      <c r="J101" s="98">
        <v>200</v>
      </c>
      <c r="K101" s="98"/>
      <c r="L101" s="7" t="s">
        <v>1212</v>
      </c>
      <c r="O101" s="7" t="s">
        <v>487</v>
      </c>
      <c r="P101" s="65"/>
      <c r="Q101" s="7"/>
    </row>
    <row r="102" spans="1:17" ht="12.75">
      <c r="A102" s="19" t="s">
        <v>1434</v>
      </c>
      <c r="B102" s="7" t="s">
        <v>1461</v>
      </c>
      <c r="C102" s="65">
        <v>3000</v>
      </c>
      <c r="D102" s="65">
        <v>315</v>
      </c>
      <c r="E102" s="15">
        <f t="shared" si="2"/>
        <v>945000</v>
      </c>
      <c r="F102" s="7">
        <v>18.75</v>
      </c>
      <c r="G102" s="7"/>
      <c r="H102" s="59">
        <f t="shared" si="3"/>
        <v>56250</v>
      </c>
      <c r="I102" s="98">
        <v>18.75</v>
      </c>
      <c r="J102" s="98">
        <v>18.75</v>
      </c>
      <c r="K102" s="98"/>
      <c r="L102" s="7" t="s">
        <v>1216</v>
      </c>
      <c r="O102" s="7" t="s">
        <v>487</v>
      </c>
      <c r="P102" s="65"/>
      <c r="Q102" s="7"/>
    </row>
    <row r="103" spans="1:17" ht="12.75">
      <c r="A103" s="19" t="s">
        <v>1434</v>
      </c>
      <c r="B103" s="7" t="s">
        <v>1462</v>
      </c>
      <c r="C103" s="65">
        <v>6000</v>
      </c>
      <c r="D103" s="65">
        <v>2990</v>
      </c>
      <c r="E103" s="15">
        <f t="shared" si="2"/>
        <v>17940000</v>
      </c>
      <c r="F103" s="7">
        <v>177.083</v>
      </c>
      <c r="G103" s="7"/>
      <c r="H103" s="59">
        <f t="shared" si="3"/>
        <v>1062498</v>
      </c>
      <c r="I103" s="98">
        <v>166.666</v>
      </c>
      <c r="J103" s="98">
        <v>166.666</v>
      </c>
      <c r="K103" s="98"/>
      <c r="L103" s="7" t="s">
        <v>1212</v>
      </c>
      <c r="O103" s="7" t="s">
        <v>487</v>
      </c>
      <c r="P103" s="65"/>
      <c r="Q103" s="7"/>
    </row>
    <row r="104" spans="1:17" ht="12.75">
      <c r="A104" s="19" t="s">
        <v>1434</v>
      </c>
      <c r="B104" s="7" t="s">
        <v>1463</v>
      </c>
      <c r="C104" s="65">
        <v>10000</v>
      </c>
      <c r="D104" s="65">
        <v>955</v>
      </c>
      <c r="E104" s="15">
        <f t="shared" si="2"/>
        <v>9550000</v>
      </c>
      <c r="F104" s="7">
        <v>25</v>
      </c>
      <c r="G104" s="7"/>
      <c r="H104" s="59">
        <f t="shared" si="3"/>
        <v>250000</v>
      </c>
      <c r="I104" s="98">
        <v>22.5</v>
      </c>
      <c r="J104" s="98">
        <v>22.5</v>
      </c>
      <c r="K104" s="98"/>
      <c r="L104" s="7" t="s">
        <v>1212</v>
      </c>
      <c r="O104" s="7" t="s">
        <v>487</v>
      </c>
      <c r="P104" s="66"/>
      <c r="Q104" s="7"/>
    </row>
    <row r="105" spans="1:17" ht="12.75">
      <c r="A105" s="19" t="s">
        <v>1434</v>
      </c>
      <c r="B105" s="7" t="s">
        <v>1464</v>
      </c>
      <c r="C105" s="65">
        <v>5000</v>
      </c>
      <c r="D105" s="65">
        <v>100</v>
      </c>
      <c r="E105" s="15">
        <f t="shared" si="2"/>
        <v>500000</v>
      </c>
      <c r="F105" s="7">
        <v>0</v>
      </c>
      <c r="G105" s="7"/>
      <c r="H105" s="59">
        <f t="shared" si="3"/>
        <v>0</v>
      </c>
      <c r="I105" s="99" t="s">
        <v>1465</v>
      </c>
      <c r="J105" s="98"/>
      <c r="K105" s="98"/>
      <c r="L105" s="7" t="s">
        <v>1212</v>
      </c>
      <c r="O105" s="7" t="s">
        <v>487</v>
      </c>
      <c r="P105" s="65"/>
      <c r="Q105" s="7"/>
    </row>
    <row r="106" spans="1:17" ht="12.75">
      <c r="A106" s="19" t="s">
        <v>1434</v>
      </c>
      <c r="B106" s="7" t="s">
        <v>1466</v>
      </c>
      <c r="C106" s="65">
        <v>16000</v>
      </c>
      <c r="D106" s="65">
        <v>3080</v>
      </c>
      <c r="E106" s="15">
        <f t="shared" si="2"/>
        <v>49280000</v>
      </c>
      <c r="F106" s="7">
        <v>166.66</v>
      </c>
      <c r="G106" s="7"/>
      <c r="H106" s="59">
        <f t="shared" si="3"/>
        <v>2666560</v>
      </c>
      <c r="I106" s="98">
        <v>26.04</v>
      </c>
      <c r="J106" s="98">
        <v>156.24</v>
      </c>
      <c r="K106" s="98"/>
      <c r="L106" s="7" t="s">
        <v>1212</v>
      </c>
      <c r="O106" s="7" t="s">
        <v>487</v>
      </c>
      <c r="P106" s="65"/>
      <c r="Q106" s="7"/>
    </row>
    <row r="107" spans="1:17" ht="12.75">
      <c r="A107" s="19" t="s">
        <v>1434</v>
      </c>
      <c r="B107" s="7" t="s">
        <v>1467</v>
      </c>
      <c r="C107" s="65">
        <v>4000</v>
      </c>
      <c r="D107" s="65">
        <v>11150</v>
      </c>
      <c r="E107" s="15">
        <f t="shared" si="2"/>
        <v>44600000</v>
      </c>
      <c r="F107" s="7">
        <v>416.66</v>
      </c>
      <c r="G107" s="7"/>
      <c r="H107" s="59">
        <f t="shared" si="3"/>
        <v>1666640</v>
      </c>
      <c r="I107" s="98">
        <v>104.16</v>
      </c>
      <c r="J107" s="98">
        <v>390.625</v>
      </c>
      <c r="K107" s="98"/>
      <c r="L107" s="7" t="s">
        <v>1212</v>
      </c>
      <c r="O107" s="7" t="s">
        <v>487</v>
      </c>
      <c r="P107" s="65"/>
      <c r="Q107" s="7"/>
    </row>
    <row r="108" spans="1:17" ht="12.75">
      <c r="A108" s="19" t="s">
        <v>1434</v>
      </c>
      <c r="B108" s="7" t="s">
        <v>1468</v>
      </c>
      <c r="C108" s="65">
        <v>10000</v>
      </c>
      <c r="D108" s="65">
        <v>2815</v>
      </c>
      <c r="E108" s="15">
        <f t="shared" si="2"/>
        <v>28150000</v>
      </c>
      <c r="F108" s="7">
        <v>110</v>
      </c>
      <c r="G108" s="7"/>
      <c r="H108" s="59">
        <f t="shared" si="3"/>
        <v>1100000</v>
      </c>
      <c r="I108" s="98">
        <v>102.5</v>
      </c>
      <c r="J108" s="98">
        <v>102.5</v>
      </c>
      <c r="K108" s="98"/>
      <c r="L108" s="7" t="s">
        <v>1216</v>
      </c>
      <c r="O108" s="7" t="s">
        <v>487</v>
      </c>
      <c r="P108" s="65"/>
      <c r="Q108" s="7"/>
    </row>
    <row r="109" spans="1:17" ht="12.75">
      <c r="A109" s="19" t="s">
        <v>1434</v>
      </c>
      <c r="B109" s="7" t="s">
        <v>1469</v>
      </c>
      <c r="C109" s="65">
        <v>60000</v>
      </c>
      <c r="D109" s="65">
        <v>660</v>
      </c>
      <c r="E109" s="15">
        <f t="shared" si="2"/>
        <v>39600000</v>
      </c>
      <c r="F109" s="7">
        <v>40</v>
      </c>
      <c r="G109" s="7"/>
      <c r="H109" s="59">
        <f t="shared" si="3"/>
        <v>2400000</v>
      </c>
      <c r="I109" s="98">
        <v>40</v>
      </c>
      <c r="J109" s="98">
        <v>40</v>
      </c>
      <c r="K109" s="98"/>
      <c r="L109" s="7" t="s">
        <v>1212</v>
      </c>
      <c r="O109" s="7" t="s">
        <v>487</v>
      </c>
      <c r="P109" s="65"/>
      <c r="Q109" s="7"/>
    </row>
    <row r="110" spans="1:17" ht="12.75">
      <c r="A110" s="19" t="s">
        <v>1434</v>
      </c>
      <c r="B110" s="7" t="s">
        <v>1470</v>
      </c>
      <c r="C110" s="65">
        <v>10000</v>
      </c>
      <c r="D110" s="65">
        <v>2075</v>
      </c>
      <c r="E110" s="15">
        <f t="shared" si="2"/>
        <v>20750000</v>
      </c>
      <c r="F110" s="7">
        <v>91.14</v>
      </c>
      <c r="G110" s="7"/>
      <c r="H110" s="59">
        <f t="shared" si="3"/>
        <v>911400</v>
      </c>
      <c r="I110" s="98">
        <v>78.125</v>
      </c>
      <c r="J110" s="98">
        <v>78.125</v>
      </c>
      <c r="K110" s="98"/>
      <c r="L110" s="7" t="s">
        <v>1212</v>
      </c>
      <c r="O110" s="7" t="s">
        <v>487</v>
      </c>
      <c r="P110" s="65"/>
      <c r="Q110" s="7"/>
    </row>
    <row r="111" spans="1:17" ht="12.75">
      <c r="A111" s="19" t="s">
        <v>1434</v>
      </c>
      <c r="B111" s="7" t="s">
        <v>1471</v>
      </c>
      <c r="C111" s="65">
        <v>10000</v>
      </c>
      <c r="D111" s="65">
        <v>1200</v>
      </c>
      <c r="E111" s="15">
        <f t="shared" si="2"/>
        <v>12000000</v>
      </c>
      <c r="F111" s="7">
        <v>72.91</v>
      </c>
      <c r="G111" s="7"/>
      <c r="H111" s="59">
        <f t="shared" si="3"/>
        <v>729100</v>
      </c>
      <c r="I111" s="98">
        <v>62.5</v>
      </c>
      <c r="J111" s="98">
        <v>62.5</v>
      </c>
      <c r="K111" s="98"/>
      <c r="L111" s="7" t="s">
        <v>1212</v>
      </c>
      <c r="O111" s="7" t="s">
        <v>487</v>
      </c>
      <c r="P111" s="65"/>
      <c r="Q111" s="7"/>
    </row>
    <row r="112" spans="1:17" ht="12.75">
      <c r="A112" s="19" t="s">
        <v>1434</v>
      </c>
      <c r="B112" s="7" t="s">
        <v>1472</v>
      </c>
      <c r="C112" s="65">
        <v>6000</v>
      </c>
      <c r="D112" s="65">
        <v>281</v>
      </c>
      <c r="E112" s="15">
        <f t="shared" si="2"/>
        <v>1686000</v>
      </c>
      <c r="F112" s="7">
        <v>12.5</v>
      </c>
      <c r="G112" s="7"/>
      <c r="H112" s="59">
        <f t="shared" si="3"/>
        <v>75000</v>
      </c>
      <c r="I112" s="98">
        <v>11.25</v>
      </c>
      <c r="J112" s="98">
        <v>11.25</v>
      </c>
      <c r="K112" s="98"/>
      <c r="L112" s="7" t="s">
        <v>1212</v>
      </c>
      <c r="O112" s="7" t="s">
        <v>487</v>
      </c>
      <c r="P112" s="65"/>
      <c r="Q112" s="7"/>
    </row>
    <row r="113" spans="1:17" ht="12.75">
      <c r="A113" s="19" t="s">
        <v>1434</v>
      </c>
      <c r="B113" s="7" t="s">
        <v>1473</v>
      </c>
      <c r="C113" s="65">
        <v>20000</v>
      </c>
      <c r="D113" s="65">
        <v>282</v>
      </c>
      <c r="E113" s="15">
        <f t="shared" si="2"/>
        <v>5640000</v>
      </c>
      <c r="F113" s="7">
        <v>16.665</v>
      </c>
      <c r="G113" s="7"/>
      <c r="H113" s="59">
        <f t="shared" si="3"/>
        <v>333300</v>
      </c>
      <c r="I113" s="99">
        <v>15.625</v>
      </c>
      <c r="J113" s="99">
        <v>15.625</v>
      </c>
      <c r="K113" s="99"/>
      <c r="L113" s="7" t="s">
        <v>1212</v>
      </c>
      <c r="O113" s="7" t="s">
        <v>487</v>
      </c>
      <c r="P113" s="65"/>
      <c r="Q113" s="7"/>
    </row>
    <row r="114" spans="1:17" ht="12.75">
      <c r="A114" s="19" t="s">
        <v>1434</v>
      </c>
      <c r="B114" s="7" t="s">
        <v>1474</v>
      </c>
      <c r="C114" s="65">
        <v>12000</v>
      </c>
      <c r="D114" s="65">
        <v>2900</v>
      </c>
      <c r="E114" s="15">
        <f t="shared" si="2"/>
        <v>34800000</v>
      </c>
      <c r="F114" s="7">
        <v>165</v>
      </c>
      <c r="G114" s="7"/>
      <c r="H114" s="59">
        <f t="shared" si="3"/>
        <v>1980000</v>
      </c>
      <c r="I114" s="98">
        <v>105</v>
      </c>
      <c r="J114" s="98">
        <v>155</v>
      </c>
      <c r="K114" s="98"/>
      <c r="L114" s="7" t="s">
        <v>1216</v>
      </c>
      <c r="O114" s="7" t="s">
        <v>487</v>
      </c>
      <c r="P114" s="65"/>
      <c r="Q114" s="7"/>
    </row>
    <row r="115" spans="1:17" ht="12.75">
      <c r="A115" s="19" t="s">
        <v>1434</v>
      </c>
      <c r="B115" s="7" t="s">
        <v>1475</v>
      </c>
      <c r="C115" s="65">
        <v>12000</v>
      </c>
      <c r="D115" s="65">
        <v>415</v>
      </c>
      <c r="E115" s="15">
        <f t="shared" si="2"/>
        <v>4980000</v>
      </c>
      <c r="F115" s="7">
        <v>14.58</v>
      </c>
      <c r="G115" s="7"/>
      <c r="H115" s="59">
        <f t="shared" si="3"/>
        <v>174960</v>
      </c>
      <c r="I115" s="98">
        <v>14.58</v>
      </c>
      <c r="J115" s="98">
        <v>14.58</v>
      </c>
      <c r="K115" s="98"/>
      <c r="L115" s="7" t="s">
        <v>1212</v>
      </c>
      <c r="O115" s="7" t="s">
        <v>487</v>
      </c>
      <c r="P115" s="65"/>
      <c r="Q115" s="7"/>
    </row>
    <row r="116" spans="1:17" ht="12.75">
      <c r="A116" s="19" t="s">
        <v>1434</v>
      </c>
      <c r="B116" s="7" t="s">
        <v>1476</v>
      </c>
      <c r="C116" s="65">
        <v>10000</v>
      </c>
      <c r="D116" s="65">
        <v>4000</v>
      </c>
      <c r="E116" s="15">
        <f t="shared" si="2"/>
        <v>40000000</v>
      </c>
      <c r="F116" s="7">
        <v>197.916</v>
      </c>
      <c r="G116" s="7"/>
      <c r="H116" s="59">
        <f t="shared" si="3"/>
        <v>1979160</v>
      </c>
      <c r="I116" s="98">
        <v>20</v>
      </c>
      <c r="J116" s="98">
        <v>197.916</v>
      </c>
      <c r="K116" s="98"/>
      <c r="L116" s="7" t="s">
        <v>1212</v>
      </c>
      <c r="O116" s="7" t="s">
        <v>487</v>
      </c>
      <c r="P116" s="65"/>
      <c r="Q116" s="7"/>
    </row>
    <row r="117" spans="1:17" ht="12.75">
      <c r="A117" s="19" t="s">
        <v>1434</v>
      </c>
      <c r="B117" s="7" t="s">
        <v>1477</v>
      </c>
      <c r="C117" s="65">
        <v>2000</v>
      </c>
      <c r="D117" s="65">
        <v>8650</v>
      </c>
      <c r="E117" s="15">
        <f t="shared" si="2"/>
        <v>17300000</v>
      </c>
      <c r="F117" s="7">
        <v>364.58</v>
      </c>
      <c r="G117" s="7"/>
      <c r="H117" s="59">
        <f t="shared" si="3"/>
        <v>729160</v>
      </c>
      <c r="I117" s="98">
        <v>364.58</v>
      </c>
      <c r="J117" s="98">
        <v>364.58</v>
      </c>
      <c r="K117" s="98"/>
      <c r="L117" s="7" t="s">
        <v>1212</v>
      </c>
      <c r="O117" s="7" t="s">
        <v>487</v>
      </c>
      <c r="P117" s="65"/>
      <c r="Q117" s="7"/>
    </row>
    <row r="118" spans="1:17" ht="12.75">
      <c r="A118" s="19" t="s">
        <v>1434</v>
      </c>
      <c r="B118" s="7" t="s">
        <v>1478</v>
      </c>
      <c r="C118" s="65">
        <v>24000</v>
      </c>
      <c r="D118" s="65">
        <v>975</v>
      </c>
      <c r="E118" s="15">
        <f t="shared" si="2"/>
        <v>23400000</v>
      </c>
      <c r="F118" s="7">
        <v>48.958</v>
      </c>
      <c r="G118" s="7"/>
      <c r="H118" s="59">
        <f t="shared" si="3"/>
        <v>1174992</v>
      </c>
      <c r="I118" s="98">
        <v>46.875</v>
      </c>
      <c r="J118" s="98">
        <v>46.875</v>
      </c>
      <c r="K118" s="98"/>
      <c r="L118" s="7" t="s">
        <v>1212</v>
      </c>
      <c r="O118" s="7" t="s">
        <v>487</v>
      </c>
      <c r="P118" s="65"/>
      <c r="Q118" s="7"/>
    </row>
    <row r="119" spans="1:17" ht="12.75">
      <c r="A119" s="19" t="s">
        <v>1434</v>
      </c>
      <c r="B119" s="7" t="s">
        <v>1479</v>
      </c>
      <c r="C119" s="65">
        <v>4000</v>
      </c>
      <c r="D119" s="65">
        <v>553</v>
      </c>
      <c r="E119" s="15">
        <f t="shared" si="2"/>
        <v>2212000</v>
      </c>
      <c r="F119" s="7">
        <v>0</v>
      </c>
      <c r="G119" s="7"/>
      <c r="H119" s="59">
        <f t="shared" si="3"/>
        <v>0</v>
      </c>
      <c r="I119" s="99" t="s">
        <v>1465</v>
      </c>
      <c r="J119" s="99" t="s">
        <v>1465</v>
      </c>
      <c r="K119" s="99"/>
      <c r="L119" s="7" t="s">
        <v>1216</v>
      </c>
      <c r="O119" s="7" t="s">
        <v>487</v>
      </c>
      <c r="P119" s="66"/>
      <c r="Q119" s="7"/>
    </row>
    <row r="120" spans="1:17" ht="12.75">
      <c r="A120" s="19" t="s">
        <v>1434</v>
      </c>
      <c r="B120" s="7" t="s">
        <v>1480</v>
      </c>
      <c r="C120" s="65">
        <v>10000</v>
      </c>
      <c r="D120" s="65">
        <v>2450</v>
      </c>
      <c r="E120" s="15">
        <f t="shared" si="2"/>
        <v>24500000</v>
      </c>
      <c r="F120" s="7">
        <v>140.625</v>
      </c>
      <c r="G120" s="7"/>
      <c r="H120" s="59">
        <f t="shared" si="3"/>
        <v>1406250</v>
      </c>
      <c r="I120" s="98">
        <v>130.208</v>
      </c>
      <c r="J120" s="98">
        <v>130.208</v>
      </c>
      <c r="K120" s="98"/>
      <c r="L120" s="7" t="s">
        <v>1212</v>
      </c>
      <c r="O120" s="7" t="s">
        <v>487</v>
      </c>
      <c r="P120" s="65"/>
      <c r="Q120" s="7"/>
    </row>
    <row r="121" spans="1:17" ht="12.75">
      <c r="A121" s="19" t="s">
        <v>1434</v>
      </c>
      <c r="B121" s="7" t="s">
        <v>1481</v>
      </c>
      <c r="C121" s="65">
        <v>12000</v>
      </c>
      <c r="D121" s="65">
        <v>1600</v>
      </c>
      <c r="E121" s="15">
        <f t="shared" si="2"/>
        <v>19200000</v>
      </c>
      <c r="F121" s="7">
        <v>71.25</v>
      </c>
      <c r="G121" s="7"/>
      <c r="H121" s="59">
        <f t="shared" si="3"/>
        <v>855000</v>
      </c>
      <c r="I121" s="98">
        <v>20</v>
      </c>
      <c r="J121" s="98">
        <v>70</v>
      </c>
      <c r="K121" s="98"/>
      <c r="L121" s="7" t="s">
        <v>1212</v>
      </c>
      <c r="O121" s="7" t="s">
        <v>487</v>
      </c>
      <c r="P121" s="65"/>
      <c r="Q121" s="7"/>
    </row>
    <row r="122" spans="2:17" ht="12.75">
      <c r="B122" s="23" t="s">
        <v>1482</v>
      </c>
      <c r="C122" s="63" t="s">
        <v>1197</v>
      </c>
      <c r="D122" s="61" t="s">
        <v>1199</v>
      </c>
      <c r="E122" s="15">
        <f t="shared" si="2"/>
        <v>0</v>
      </c>
      <c r="F122" s="23"/>
      <c r="G122" s="23"/>
      <c r="H122" s="59">
        <f t="shared" si="3"/>
        <v>0</v>
      </c>
      <c r="I122" s="61" t="s">
        <v>1200</v>
      </c>
      <c r="J122" s="61" t="s">
        <v>1201</v>
      </c>
      <c r="K122" s="61" t="s">
        <v>1202</v>
      </c>
      <c r="L122" s="61" t="s">
        <v>1203</v>
      </c>
      <c r="O122" s="7" t="s">
        <v>487</v>
      </c>
      <c r="P122" s="61"/>
      <c r="Q122" s="61"/>
    </row>
    <row r="123" spans="1:17" ht="12.75">
      <c r="A123" s="19" t="s">
        <v>1482</v>
      </c>
      <c r="B123" s="11" t="s">
        <v>1483</v>
      </c>
      <c r="C123" s="41">
        <v>2000000</v>
      </c>
      <c r="D123" s="62">
        <v>110</v>
      </c>
      <c r="E123" s="15">
        <f t="shared" si="2"/>
        <v>220000000</v>
      </c>
      <c r="F123" s="11">
        <v>0</v>
      </c>
      <c r="G123" s="11"/>
      <c r="H123" s="59">
        <f t="shared" si="3"/>
        <v>0</v>
      </c>
      <c r="I123" s="62" t="s">
        <v>1211</v>
      </c>
      <c r="J123" s="62" t="s">
        <v>1211</v>
      </c>
      <c r="K123" s="62" t="s">
        <v>1211</v>
      </c>
      <c r="L123" s="62" t="s">
        <v>1208</v>
      </c>
      <c r="M123" s="62" t="s">
        <v>1484</v>
      </c>
      <c r="O123" s="7" t="s">
        <v>487</v>
      </c>
      <c r="P123" s="62"/>
      <c r="Q123" s="62"/>
    </row>
    <row r="124" spans="1:17" ht="12.75">
      <c r="A124" s="19" t="s">
        <v>1482</v>
      </c>
      <c r="B124" s="11" t="s">
        <v>1485</v>
      </c>
      <c r="C124" s="15">
        <v>223398</v>
      </c>
      <c r="D124" s="15">
        <v>4910</v>
      </c>
      <c r="E124" s="15">
        <f t="shared" si="2"/>
        <v>1096884180</v>
      </c>
      <c r="F124" s="11">
        <v>180.956</v>
      </c>
      <c r="G124" s="11"/>
      <c r="H124" s="59">
        <f t="shared" si="3"/>
        <v>40425208.488</v>
      </c>
      <c r="I124" s="18">
        <v>8.378</v>
      </c>
      <c r="J124" s="19">
        <v>179.945</v>
      </c>
      <c r="K124" s="19">
        <v>1912</v>
      </c>
      <c r="L124" s="19" t="s">
        <v>1208</v>
      </c>
      <c r="O124" s="7" t="s">
        <v>487</v>
      </c>
      <c r="P124" s="7"/>
      <c r="Q124" s="7"/>
    </row>
    <row r="125" spans="1:17" ht="12.75">
      <c r="A125" s="19" t="s">
        <v>1482</v>
      </c>
      <c r="B125" s="11" t="s">
        <v>1486</v>
      </c>
      <c r="C125" s="15">
        <v>23018</v>
      </c>
      <c r="D125" s="15">
        <v>4225</v>
      </c>
      <c r="E125" s="15">
        <f t="shared" si="2"/>
        <v>97251050</v>
      </c>
      <c r="F125" s="11">
        <v>155.956</v>
      </c>
      <c r="G125" s="11"/>
      <c r="H125" s="59">
        <f t="shared" si="3"/>
        <v>3589795.2079999996</v>
      </c>
      <c r="I125" s="18">
        <v>7.319</v>
      </c>
      <c r="J125" s="19">
        <v>154.945</v>
      </c>
      <c r="K125" s="62">
        <v>1912</v>
      </c>
      <c r="L125" s="19" t="s">
        <v>1208</v>
      </c>
      <c r="M125" s="62" t="s">
        <v>1487</v>
      </c>
      <c r="O125" s="7" t="s">
        <v>487</v>
      </c>
      <c r="P125" s="7"/>
      <c r="Q125" s="7"/>
    </row>
    <row r="126" spans="1:17" ht="12.75">
      <c r="A126" s="19" t="s">
        <v>1482</v>
      </c>
      <c r="B126" s="11" t="s">
        <v>1488</v>
      </c>
      <c r="C126" s="15">
        <v>100000</v>
      </c>
      <c r="D126" s="15">
        <v>2210</v>
      </c>
      <c r="E126" s="15">
        <f t="shared" si="2"/>
        <v>221000000</v>
      </c>
      <c r="F126" s="11">
        <v>87.862</v>
      </c>
      <c r="G126" s="11"/>
      <c r="H126" s="59">
        <f t="shared" si="3"/>
        <v>8786200</v>
      </c>
      <c r="I126" s="18">
        <v>3.714</v>
      </c>
      <c r="J126" s="19">
        <v>87.292</v>
      </c>
      <c r="K126" s="19">
        <v>1912</v>
      </c>
      <c r="L126" s="19" t="s">
        <v>1208</v>
      </c>
      <c r="M126" s="62" t="s">
        <v>1489</v>
      </c>
      <c r="O126" s="7" t="s">
        <v>487</v>
      </c>
      <c r="P126" s="7"/>
      <c r="Q126" s="7"/>
    </row>
    <row r="127" spans="1:17" ht="12.75">
      <c r="A127" s="19" t="s">
        <v>1482</v>
      </c>
      <c r="B127" s="11" t="s">
        <v>1490</v>
      </c>
      <c r="C127" s="15">
        <v>84507</v>
      </c>
      <c r="D127" s="15">
        <v>3532</v>
      </c>
      <c r="E127" s="15">
        <f t="shared" si="2"/>
        <v>298478724</v>
      </c>
      <c r="F127" s="11">
        <v>155.95</v>
      </c>
      <c r="G127" s="11"/>
      <c r="H127" s="59">
        <f t="shared" si="3"/>
        <v>13178866.649999999</v>
      </c>
      <c r="I127" s="18">
        <v>92.44</v>
      </c>
      <c r="J127" s="19">
        <v>154.94</v>
      </c>
      <c r="K127" s="19">
        <v>1912</v>
      </c>
      <c r="L127" s="19" t="s">
        <v>1208</v>
      </c>
      <c r="M127" s="62" t="s">
        <v>1484</v>
      </c>
      <c r="O127" s="7" t="s">
        <v>487</v>
      </c>
      <c r="P127" s="7"/>
      <c r="Q127" s="7"/>
    </row>
    <row r="128" spans="1:17" ht="12.75">
      <c r="A128" s="19" t="s">
        <v>1482</v>
      </c>
      <c r="B128" s="11" t="s">
        <v>1491</v>
      </c>
      <c r="C128" s="15">
        <v>12000</v>
      </c>
      <c r="D128" s="15">
        <v>12</v>
      </c>
      <c r="E128" s="15">
        <f t="shared" si="2"/>
        <v>144000</v>
      </c>
      <c r="F128" s="11">
        <v>0</v>
      </c>
      <c r="G128" s="11"/>
      <c r="H128" s="59">
        <f t="shared" si="3"/>
        <v>0</v>
      </c>
      <c r="I128" s="18">
        <v>12.5</v>
      </c>
      <c r="J128" s="19">
        <v>12.5</v>
      </c>
      <c r="K128" s="19">
        <v>1884</v>
      </c>
      <c r="L128" s="19" t="s">
        <v>1216</v>
      </c>
      <c r="O128" s="7" t="s">
        <v>487</v>
      </c>
      <c r="P128" s="7"/>
      <c r="Q128" s="7"/>
    </row>
    <row r="129" spans="1:17" ht="12.75">
      <c r="A129" s="19" t="s">
        <v>1482</v>
      </c>
      <c r="B129" s="30" t="s">
        <v>1492</v>
      </c>
      <c r="C129" s="15">
        <v>19310</v>
      </c>
      <c r="D129" s="15">
        <v>515</v>
      </c>
      <c r="E129" s="15">
        <f t="shared" si="2"/>
        <v>9944650</v>
      </c>
      <c r="F129" s="30">
        <v>25</v>
      </c>
      <c r="G129" s="30"/>
      <c r="H129" s="59">
        <f t="shared" si="3"/>
        <v>482750</v>
      </c>
      <c r="I129" s="18">
        <v>12.5</v>
      </c>
      <c r="J129" s="19">
        <v>25</v>
      </c>
      <c r="K129" s="19" t="s">
        <v>1211</v>
      </c>
      <c r="L129" s="19" t="s">
        <v>1216</v>
      </c>
      <c r="N129" s="19" t="s">
        <v>1217</v>
      </c>
      <c r="O129" s="7" t="s">
        <v>487</v>
      </c>
      <c r="P129" s="7"/>
      <c r="Q129" s="7"/>
    </row>
    <row r="130" spans="1:17" ht="12.75">
      <c r="A130" s="19" t="s">
        <v>1482</v>
      </c>
      <c r="B130" s="30" t="s">
        <v>1493</v>
      </c>
      <c r="C130" s="15">
        <v>3600</v>
      </c>
      <c r="D130" s="15">
        <v>967</v>
      </c>
      <c r="E130" s="15">
        <f t="shared" si="2"/>
        <v>3481200</v>
      </c>
      <c r="F130" s="30">
        <v>47.45</v>
      </c>
      <c r="G130" s="30"/>
      <c r="H130" s="59">
        <f t="shared" si="3"/>
        <v>170820</v>
      </c>
      <c r="I130" s="18">
        <v>47.45</v>
      </c>
      <c r="J130" s="19">
        <v>47.45</v>
      </c>
      <c r="K130" s="19" t="s">
        <v>1211</v>
      </c>
      <c r="L130" s="19" t="s">
        <v>1216</v>
      </c>
      <c r="N130" s="19" t="s">
        <v>1217</v>
      </c>
      <c r="O130" s="7" t="s">
        <v>487</v>
      </c>
      <c r="P130" s="7"/>
      <c r="Q130" s="7"/>
    </row>
    <row r="131" spans="2:17" ht="12.75">
      <c r="B131" s="23" t="s">
        <v>1494</v>
      </c>
      <c r="C131" s="63" t="s">
        <v>1197</v>
      </c>
      <c r="D131" s="61" t="s">
        <v>1199</v>
      </c>
      <c r="E131" s="15">
        <f t="shared" si="2"/>
        <v>0</v>
      </c>
      <c r="F131" s="23"/>
      <c r="G131" s="23"/>
      <c r="H131" s="59">
        <f t="shared" si="3"/>
        <v>0</v>
      </c>
      <c r="I131" s="61" t="s">
        <v>1200</v>
      </c>
      <c r="J131" s="61" t="s">
        <v>1201</v>
      </c>
      <c r="K131" s="61" t="s">
        <v>1202</v>
      </c>
      <c r="L131" s="61" t="s">
        <v>1203</v>
      </c>
      <c r="O131" s="7" t="s">
        <v>487</v>
      </c>
      <c r="P131" s="61"/>
      <c r="Q131" s="61"/>
    </row>
    <row r="132" spans="1:17" ht="12.75">
      <c r="A132" s="19" t="s">
        <v>241</v>
      </c>
      <c r="B132" s="30" t="s">
        <v>1495</v>
      </c>
      <c r="C132" s="41">
        <v>15264</v>
      </c>
      <c r="D132" s="62">
        <v>527</v>
      </c>
      <c r="E132" s="15">
        <f aca="true" t="shared" si="4" ref="E132:E195">PRODUCT(D132,C132)</f>
        <v>8044128</v>
      </c>
      <c r="F132" s="11">
        <v>25</v>
      </c>
      <c r="H132" s="59">
        <f t="shared" si="3"/>
        <v>381600</v>
      </c>
      <c r="I132" s="62"/>
      <c r="J132" s="62"/>
      <c r="K132" s="62"/>
      <c r="L132" s="62"/>
      <c r="O132" s="7" t="s">
        <v>487</v>
      </c>
      <c r="P132" s="62"/>
      <c r="Q132" s="62"/>
    </row>
    <row r="133" spans="1:17" ht="12.75">
      <c r="A133" s="19" t="s">
        <v>241</v>
      </c>
      <c r="B133" s="30" t="s">
        <v>1496</v>
      </c>
      <c r="C133" s="41">
        <v>123000</v>
      </c>
      <c r="D133" s="62">
        <v>398</v>
      </c>
      <c r="E133" s="15">
        <f t="shared" si="4"/>
        <v>48954000</v>
      </c>
      <c r="F133" s="11">
        <v>15</v>
      </c>
      <c r="H133" s="59">
        <f aca="true" t="shared" si="5" ref="H133:H196">PRODUCT(C133,F133)</f>
        <v>1845000</v>
      </c>
      <c r="I133" s="62"/>
      <c r="J133" s="62"/>
      <c r="K133" s="62"/>
      <c r="L133" s="62"/>
      <c r="O133" s="7" t="s">
        <v>487</v>
      </c>
      <c r="P133" s="62"/>
      <c r="Q133" s="62"/>
    </row>
    <row r="134" spans="1:17" ht="12.75">
      <c r="A134" s="19" t="s">
        <v>241</v>
      </c>
      <c r="B134" s="30" t="s">
        <v>1497</v>
      </c>
      <c r="C134" s="41">
        <v>43670</v>
      </c>
      <c r="D134" s="62">
        <v>570</v>
      </c>
      <c r="E134" s="15">
        <f t="shared" si="4"/>
        <v>24891900</v>
      </c>
      <c r="F134" s="11">
        <v>25</v>
      </c>
      <c r="H134" s="59">
        <f t="shared" si="5"/>
        <v>1091750</v>
      </c>
      <c r="I134" s="62"/>
      <c r="J134" s="62"/>
      <c r="K134" s="62"/>
      <c r="L134" s="62"/>
      <c r="O134" s="7" t="s">
        <v>487</v>
      </c>
      <c r="P134" s="62"/>
      <c r="Q134" s="62"/>
    </row>
    <row r="135" spans="1:15" s="62" customFormat="1" ht="12.75">
      <c r="A135" s="19" t="s">
        <v>241</v>
      </c>
      <c r="B135" s="7" t="s">
        <v>1498</v>
      </c>
      <c r="C135" s="41">
        <v>10000</v>
      </c>
      <c r="D135" s="62" t="s">
        <v>1211</v>
      </c>
      <c r="E135" s="15">
        <f t="shared" si="4"/>
        <v>10000</v>
      </c>
      <c r="F135" s="7">
        <v>0</v>
      </c>
      <c r="G135" s="7"/>
      <c r="H135" s="59">
        <f t="shared" si="5"/>
        <v>0</v>
      </c>
      <c r="I135" s="62">
        <v>10</v>
      </c>
      <c r="J135" s="62">
        <v>10</v>
      </c>
      <c r="K135" s="62">
        <v>1901</v>
      </c>
      <c r="L135" s="62" t="s">
        <v>1216</v>
      </c>
      <c r="O135" s="7" t="s">
        <v>487</v>
      </c>
    </row>
    <row r="136" spans="1:15" s="62" customFormat="1" ht="12.75">
      <c r="A136" s="19" t="s">
        <v>241</v>
      </c>
      <c r="B136" s="7" t="s">
        <v>1499</v>
      </c>
      <c r="C136" s="41">
        <v>45000</v>
      </c>
      <c r="D136" s="62">
        <v>155</v>
      </c>
      <c r="E136" s="15">
        <f t="shared" si="4"/>
        <v>6975000</v>
      </c>
      <c r="F136" s="7">
        <v>5.75</v>
      </c>
      <c r="G136" s="7"/>
      <c r="H136" s="59">
        <f t="shared" si="5"/>
        <v>258750</v>
      </c>
      <c r="I136" s="62">
        <v>5.75</v>
      </c>
      <c r="J136" s="62">
        <v>5.75</v>
      </c>
      <c r="K136" s="62">
        <v>1912</v>
      </c>
      <c r="L136" s="62" t="s">
        <v>1216</v>
      </c>
      <c r="O136" s="7" t="s">
        <v>487</v>
      </c>
    </row>
    <row r="137" spans="1:15" s="62" customFormat="1" ht="12.75">
      <c r="A137" s="19" t="s">
        <v>241</v>
      </c>
      <c r="B137" s="7" t="s">
        <v>1500</v>
      </c>
      <c r="C137" s="41">
        <v>16000</v>
      </c>
      <c r="D137" s="62" t="s">
        <v>1211</v>
      </c>
      <c r="E137" s="15">
        <f t="shared" si="4"/>
        <v>16000</v>
      </c>
      <c r="F137" s="7">
        <v>3.125</v>
      </c>
      <c r="G137" s="7"/>
      <c r="H137" s="59">
        <f t="shared" si="5"/>
        <v>50000</v>
      </c>
      <c r="I137" s="62">
        <v>3.125</v>
      </c>
      <c r="J137" s="62">
        <v>3.125</v>
      </c>
      <c r="K137" s="62">
        <v>1912</v>
      </c>
      <c r="L137" s="62" t="s">
        <v>1216</v>
      </c>
      <c r="O137" s="7" t="s">
        <v>487</v>
      </c>
    </row>
    <row r="138" spans="1:17" ht="12.75">
      <c r="A138" s="19" t="s">
        <v>241</v>
      </c>
      <c r="B138" s="7" t="s">
        <v>1501</v>
      </c>
      <c r="C138" s="15">
        <v>60000</v>
      </c>
      <c r="D138" s="15">
        <v>615</v>
      </c>
      <c r="E138" s="15">
        <f t="shared" si="4"/>
        <v>36900000</v>
      </c>
      <c r="F138" s="7">
        <v>30</v>
      </c>
      <c r="G138" s="7"/>
      <c r="H138" s="59">
        <f t="shared" si="5"/>
        <v>1800000</v>
      </c>
      <c r="I138" s="18">
        <v>15</v>
      </c>
      <c r="J138" s="19">
        <v>30</v>
      </c>
      <c r="K138" s="19">
        <v>1912</v>
      </c>
      <c r="L138" s="19" t="s">
        <v>1208</v>
      </c>
      <c r="O138" s="7" t="s">
        <v>487</v>
      </c>
      <c r="P138" s="7"/>
      <c r="Q138" s="7"/>
    </row>
    <row r="139" spans="1:17" ht="12.75">
      <c r="A139" s="19" t="s">
        <v>241</v>
      </c>
      <c r="B139" s="7" t="s">
        <v>1502</v>
      </c>
      <c r="C139" s="15">
        <v>14000</v>
      </c>
      <c r="D139" s="15">
        <v>178</v>
      </c>
      <c r="E139" s="15">
        <f t="shared" si="4"/>
        <v>2492000</v>
      </c>
      <c r="F139" s="7">
        <v>9.5</v>
      </c>
      <c r="G139" s="7"/>
      <c r="H139" s="59">
        <f t="shared" si="5"/>
        <v>133000</v>
      </c>
      <c r="I139" s="18">
        <v>9.5</v>
      </c>
      <c r="J139" s="19">
        <v>9.5</v>
      </c>
      <c r="K139" s="19">
        <v>1913</v>
      </c>
      <c r="L139" s="19" t="s">
        <v>1216</v>
      </c>
      <c r="O139" s="7" t="s">
        <v>487</v>
      </c>
      <c r="P139" s="7"/>
      <c r="Q139" s="7"/>
    </row>
    <row r="140" spans="1:17" ht="12.75">
      <c r="A140" s="19" t="s">
        <v>241</v>
      </c>
      <c r="B140" s="7" t="s">
        <v>1503</v>
      </c>
      <c r="C140" s="15">
        <v>100000</v>
      </c>
      <c r="D140" s="15">
        <v>305</v>
      </c>
      <c r="E140" s="15">
        <f t="shared" si="4"/>
        <v>30500000</v>
      </c>
      <c r="F140" s="7">
        <v>0</v>
      </c>
      <c r="G140" s="7"/>
      <c r="H140" s="59">
        <f t="shared" si="5"/>
        <v>0</v>
      </c>
      <c r="I140" s="18" t="s">
        <v>1211</v>
      </c>
      <c r="J140" s="19" t="s">
        <v>1504</v>
      </c>
      <c r="L140" s="19" t="s">
        <v>1212</v>
      </c>
      <c r="O140" s="7" t="s">
        <v>487</v>
      </c>
      <c r="P140" s="7"/>
      <c r="Q140" s="7"/>
    </row>
    <row r="141" spans="1:17" ht="12.75">
      <c r="A141" s="19" t="s">
        <v>241</v>
      </c>
      <c r="B141" s="7" t="s">
        <v>1505</v>
      </c>
      <c r="C141" s="15">
        <v>4000</v>
      </c>
      <c r="D141" s="15">
        <v>501</v>
      </c>
      <c r="E141" s="15">
        <f t="shared" si="4"/>
        <v>2004000</v>
      </c>
      <c r="F141" s="7">
        <v>26</v>
      </c>
      <c r="G141" s="7"/>
      <c r="H141" s="59">
        <f t="shared" si="5"/>
        <v>104000</v>
      </c>
      <c r="I141" s="18">
        <v>13</v>
      </c>
      <c r="J141" s="19">
        <v>26</v>
      </c>
      <c r="K141" s="19">
        <v>1912</v>
      </c>
      <c r="L141" s="19" t="s">
        <v>1212</v>
      </c>
      <c r="O141" s="7" t="s">
        <v>487</v>
      </c>
      <c r="P141" s="7"/>
      <c r="Q141" s="7"/>
    </row>
    <row r="142" spans="1:17" ht="12.75">
      <c r="A142" s="19" t="s">
        <v>241</v>
      </c>
      <c r="B142" s="7" t="s">
        <v>1506</v>
      </c>
      <c r="C142" s="15">
        <v>4000</v>
      </c>
      <c r="D142" s="15" t="s">
        <v>1211</v>
      </c>
      <c r="E142" s="15">
        <f t="shared" si="4"/>
        <v>4000</v>
      </c>
      <c r="F142" s="7">
        <v>0</v>
      </c>
      <c r="G142" s="7"/>
      <c r="H142" s="59">
        <f t="shared" si="5"/>
        <v>0</v>
      </c>
      <c r="I142" s="18">
        <v>1</v>
      </c>
      <c r="J142" s="19">
        <v>15</v>
      </c>
      <c r="K142" s="19">
        <v>1888</v>
      </c>
      <c r="L142" s="19" t="s">
        <v>1216</v>
      </c>
      <c r="O142" s="7" t="s">
        <v>487</v>
      </c>
      <c r="P142" s="7"/>
      <c r="Q142" s="7"/>
    </row>
    <row r="143" spans="1:17" ht="12.75">
      <c r="A143" s="19" t="s">
        <v>241</v>
      </c>
      <c r="B143" s="7" t="s">
        <v>1507</v>
      </c>
      <c r="C143" s="15">
        <v>64000</v>
      </c>
      <c r="D143" s="15">
        <v>105.5</v>
      </c>
      <c r="E143" s="15">
        <f t="shared" si="4"/>
        <v>6752000</v>
      </c>
      <c r="F143" s="7">
        <v>7</v>
      </c>
      <c r="G143" s="17">
        <v>41456</v>
      </c>
      <c r="H143" s="59">
        <f t="shared" si="5"/>
        <v>448000</v>
      </c>
      <c r="I143" s="18">
        <v>7</v>
      </c>
      <c r="J143" s="19">
        <v>7</v>
      </c>
      <c r="K143" s="19">
        <v>1912</v>
      </c>
      <c r="L143" s="19" t="s">
        <v>1216</v>
      </c>
      <c r="O143" s="7" t="s">
        <v>487</v>
      </c>
      <c r="P143" s="7"/>
      <c r="Q143" s="7"/>
    </row>
    <row r="144" spans="1:17" ht="12.75">
      <c r="A144" s="19" t="s">
        <v>241</v>
      </c>
      <c r="B144" s="7" t="s">
        <v>1508</v>
      </c>
      <c r="C144" s="15">
        <v>16000</v>
      </c>
      <c r="D144" s="15">
        <v>70</v>
      </c>
      <c r="E144" s="15">
        <f t="shared" si="4"/>
        <v>1120000</v>
      </c>
      <c r="F144" s="7">
        <v>0</v>
      </c>
      <c r="G144" s="7"/>
      <c r="H144" s="59">
        <f t="shared" si="5"/>
        <v>0</v>
      </c>
      <c r="I144" s="18" t="s">
        <v>1211</v>
      </c>
      <c r="J144" s="19" t="s">
        <v>1211</v>
      </c>
      <c r="K144" s="19" t="s">
        <v>1211</v>
      </c>
      <c r="L144" s="19" t="s">
        <v>1216</v>
      </c>
      <c r="M144" s="62" t="s">
        <v>1233</v>
      </c>
      <c r="O144" s="7" t="s">
        <v>487</v>
      </c>
      <c r="P144" s="7"/>
      <c r="Q144" s="7"/>
    </row>
    <row r="145" spans="1:17" ht="12.75">
      <c r="A145" s="19" t="s">
        <v>241</v>
      </c>
      <c r="B145" s="7" t="s">
        <v>1509</v>
      </c>
      <c r="C145" s="15">
        <v>4800</v>
      </c>
      <c r="D145" s="15" t="s">
        <v>1211</v>
      </c>
      <c r="E145" s="15">
        <f t="shared" si="4"/>
        <v>4800</v>
      </c>
      <c r="F145" s="7">
        <v>10</v>
      </c>
      <c r="G145" s="7"/>
      <c r="H145" s="59">
        <f t="shared" si="5"/>
        <v>48000</v>
      </c>
      <c r="I145" s="18">
        <v>10</v>
      </c>
      <c r="J145" s="19">
        <v>10</v>
      </c>
      <c r="L145" s="19" t="s">
        <v>1216</v>
      </c>
      <c r="O145" s="7" t="s">
        <v>487</v>
      </c>
      <c r="P145" s="7"/>
      <c r="Q145" s="7"/>
    </row>
    <row r="146" spans="1:17" ht="12.75">
      <c r="A146" s="19" t="s">
        <v>241</v>
      </c>
      <c r="B146" s="7" t="s">
        <v>1510</v>
      </c>
      <c r="C146" s="15">
        <v>28000</v>
      </c>
      <c r="D146" s="15">
        <v>235</v>
      </c>
      <c r="E146" s="15">
        <f t="shared" si="4"/>
        <v>6580000</v>
      </c>
      <c r="F146" s="7">
        <v>11</v>
      </c>
      <c r="G146" s="7"/>
      <c r="H146" s="59">
        <f t="shared" si="5"/>
        <v>308000</v>
      </c>
      <c r="I146" s="18">
        <v>10</v>
      </c>
      <c r="J146" s="18">
        <v>10</v>
      </c>
      <c r="K146" s="19">
        <v>1912</v>
      </c>
      <c r="L146" s="19" t="s">
        <v>1212</v>
      </c>
      <c r="O146" s="7" t="s">
        <v>487</v>
      </c>
      <c r="P146" s="7"/>
      <c r="Q146" s="7"/>
    </row>
    <row r="147" spans="1:17" ht="12.75">
      <c r="A147" s="19" t="s">
        <v>241</v>
      </c>
      <c r="B147" s="7" t="s">
        <v>1511</v>
      </c>
      <c r="C147" s="15">
        <v>12000</v>
      </c>
      <c r="D147" s="15">
        <v>235</v>
      </c>
      <c r="E147" s="15">
        <f t="shared" si="4"/>
        <v>2820000</v>
      </c>
      <c r="F147" s="7">
        <v>11</v>
      </c>
      <c r="G147" s="7"/>
      <c r="H147" s="59">
        <f t="shared" si="5"/>
        <v>132000</v>
      </c>
      <c r="I147" s="18">
        <v>10</v>
      </c>
      <c r="J147" s="18">
        <v>10</v>
      </c>
      <c r="K147" s="19">
        <v>1912</v>
      </c>
      <c r="L147" s="19" t="s">
        <v>1212</v>
      </c>
      <c r="M147" s="62" t="s">
        <v>1512</v>
      </c>
      <c r="O147" s="7" t="s">
        <v>487</v>
      </c>
      <c r="P147" s="7"/>
      <c r="Q147" s="7"/>
    </row>
    <row r="148" spans="1:17" ht="12.75">
      <c r="A148" s="19" t="s">
        <v>241</v>
      </c>
      <c r="B148" s="7" t="s">
        <v>1513</v>
      </c>
      <c r="C148" s="15">
        <v>6000</v>
      </c>
      <c r="D148" s="15">
        <v>588</v>
      </c>
      <c r="E148" s="15">
        <f t="shared" si="4"/>
        <v>3528000</v>
      </c>
      <c r="F148" s="7">
        <v>0</v>
      </c>
      <c r="G148" s="7"/>
      <c r="H148" s="59">
        <f t="shared" si="5"/>
        <v>0</v>
      </c>
      <c r="I148" s="18" t="s">
        <v>1211</v>
      </c>
      <c r="J148" s="19" t="s">
        <v>1211</v>
      </c>
      <c r="K148" s="19" t="s">
        <v>1211</v>
      </c>
      <c r="L148" s="19" t="s">
        <v>1216</v>
      </c>
      <c r="O148" s="7" t="s">
        <v>487</v>
      </c>
      <c r="P148" s="7"/>
      <c r="Q148" s="7"/>
    </row>
    <row r="149" spans="1:17" ht="12.75">
      <c r="A149" s="19" t="s">
        <v>241</v>
      </c>
      <c r="B149" s="11" t="s">
        <v>1514</v>
      </c>
      <c r="C149" s="15">
        <v>8000</v>
      </c>
      <c r="D149" s="15">
        <v>500</v>
      </c>
      <c r="E149" s="15">
        <f t="shared" si="4"/>
        <v>4000000</v>
      </c>
      <c r="F149" s="11">
        <f>20+4</f>
        <v>24</v>
      </c>
      <c r="G149" s="11"/>
      <c r="H149" s="59">
        <f t="shared" si="5"/>
        <v>192000</v>
      </c>
      <c r="I149" s="18">
        <v>20</v>
      </c>
      <c r="J149" s="19">
        <v>24</v>
      </c>
      <c r="K149" s="19">
        <v>1912</v>
      </c>
      <c r="L149" s="19" t="s">
        <v>1212</v>
      </c>
      <c r="O149" s="7" t="s">
        <v>487</v>
      </c>
      <c r="P149" s="7"/>
      <c r="Q149" s="7"/>
    </row>
    <row r="150" spans="1:17" ht="12.75">
      <c r="A150" s="19" t="s">
        <v>241</v>
      </c>
      <c r="B150" s="7" t="s">
        <v>1515</v>
      </c>
      <c r="C150" s="15">
        <v>4757</v>
      </c>
      <c r="D150" s="15">
        <v>607</v>
      </c>
      <c r="E150" s="15">
        <f t="shared" si="4"/>
        <v>2887499</v>
      </c>
      <c r="F150" s="7">
        <v>30</v>
      </c>
      <c r="G150" s="7"/>
      <c r="H150" s="59">
        <f t="shared" si="5"/>
        <v>142710</v>
      </c>
      <c r="I150" s="18">
        <v>15</v>
      </c>
      <c r="J150" s="19">
        <v>30</v>
      </c>
      <c r="K150" s="19">
        <v>1911</v>
      </c>
      <c r="L150" s="19" t="s">
        <v>1216</v>
      </c>
      <c r="O150" s="7" t="s">
        <v>487</v>
      </c>
      <c r="P150" s="7"/>
      <c r="Q150" s="7"/>
    </row>
    <row r="151" spans="1:17" ht="12.75">
      <c r="A151" s="19" t="s">
        <v>241</v>
      </c>
      <c r="B151" s="7" t="s">
        <v>1516</v>
      </c>
      <c r="C151" s="15">
        <v>7500</v>
      </c>
      <c r="D151" s="15">
        <v>130</v>
      </c>
      <c r="E151" s="15">
        <f t="shared" si="4"/>
        <v>975000</v>
      </c>
      <c r="F151" s="7">
        <v>6</v>
      </c>
      <c r="G151" s="7"/>
      <c r="H151" s="59">
        <f t="shared" si="5"/>
        <v>45000</v>
      </c>
      <c r="I151" s="18">
        <v>2</v>
      </c>
      <c r="J151" s="19">
        <v>6</v>
      </c>
      <c r="K151" s="19">
        <v>1913</v>
      </c>
      <c r="L151" s="19" t="s">
        <v>1216</v>
      </c>
      <c r="O151" s="7" t="s">
        <v>487</v>
      </c>
      <c r="P151" s="7"/>
      <c r="Q151" s="7"/>
    </row>
    <row r="152" spans="1:17" ht="12.75">
      <c r="A152" s="19" t="s">
        <v>241</v>
      </c>
      <c r="B152" s="7" t="s">
        <v>1517</v>
      </c>
      <c r="C152" s="15">
        <v>7500</v>
      </c>
      <c r="D152" s="15">
        <v>250</v>
      </c>
      <c r="E152" s="15">
        <f t="shared" si="4"/>
        <v>1875000</v>
      </c>
      <c r="F152" s="7">
        <v>12</v>
      </c>
      <c r="G152" s="7"/>
      <c r="H152" s="59">
        <f t="shared" si="5"/>
        <v>90000</v>
      </c>
      <c r="I152" s="18">
        <v>8</v>
      </c>
      <c r="J152" s="19">
        <v>12</v>
      </c>
      <c r="K152" s="19">
        <v>1913</v>
      </c>
      <c r="L152" s="19" t="s">
        <v>1216</v>
      </c>
      <c r="M152" s="62" t="s">
        <v>1512</v>
      </c>
      <c r="O152" s="7" t="s">
        <v>487</v>
      </c>
      <c r="P152" s="7"/>
      <c r="Q152" s="7"/>
    </row>
    <row r="153" spans="1:17" ht="12.75">
      <c r="A153" s="19" t="s">
        <v>241</v>
      </c>
      <c r="B153" s="7" t="s">
        <v>1518</v>
      </c>
      <c r="C153" s="15">
        <v>10162</v>
      </c>
      <c r="D153" s="15">
        <v>1060</v>
      </c>
      <c r="E153" s="15">
        <f t="shared" si="4"/>
        <v>10771720</v>
      </c>
      <c r="F153" s="7">
        <v>50</v>
      </c>
      <c r="G153" s="7"/>
      <c r="H153" s="59">
        <f t="shared" si="5"/>
        <v>508100</v>
      </c>
      <c r="I153" s="18">
        <v>14.8</v>
      </c>
      <c r="J153" s="19">
        <v>50</v>
      </c>
      <c r="L153" s="19" t="s">
        <v>1212</v>
      </c>
      <c r="O153" s="7" t="s">
        <v>487</v>
      </c>
      <c r="P153" s="7"/>
      <c r="Q153" s="7"/>
    </row>
    <row r="154" spans="1:17" ht="12.75">
      <c r="A154" s="19" t="s">
        <v>241</v>
      </c>
      <c r="B154" s="11" t="s">
        <v>1519</v>
      </c>
      <c r="C154" s="15">
        <v>60000</v>
      </c>
      <c r="D154" s="15">
        <v>622</v>
      </c>
      <c r="E154" s="15">
        <f t="shared" si="4"/>
        <v>37320000</v>
      </c>
      <c r="F154" s="11">
        <v>24</v>
      </c>
      <c r="G154" s="11"/>
      <c r="H154" s="59">
        <f t="shared" si="5"/>
        <v>1440000</v>
      </c>
      <c r="I154" s="18">
        <v>8</v>
      </c>
      <c r="J154" s="19">
        <v>22.5</v>
      </c>
      <c r="K154" s="19">
        <v>1912</v>
      </c>
      <c r="L154" s="19" t="s">
        <v>1208</v>
      </c>
      <c r="O154" s="7" t="s">
        <v>487</v>
      </c>
      <c r="P154" s="7"/>
      <c r="Q154" s="7"/>
    </row>
    <row r="155" spans="1:17" ht="12.75">
      <c r="A155" s="19" t="s">
        <v>241</v>
      </c>
      <c r="B155" s="7" t="s">
        <v>1520</v>
      </c>
      <c r="C155" s="15">
        <v>9000</v>
      </c>
      <c r="D155" s="15">
        <v>375</v>
      </c>
      <c r="E155" s="15">
        <f t="shared" si="4"/>
        <v>3375000</v>
      </c>
      <c r="F155" s="7">
        <v>20</v>
      </c>
      <c r="G155" s="7"/>
      <c r="H155" s="59">
        <f t="shared" si="5"/>
        <v>180000</v>
      </c>
      <c r="I155" s="18">
        <v>10</v>
      </c>
      <c r="J155" s="19">
        <v>20</v>
      </c>
      <c r="K155" s="19">
        <v>1912</v>
      </c>
      <c r="L155" s="19" t="s">
        <v>1212</v>
      </c>
      <c r="O155" s="7" t="s">
        <v>487</v>
      </c>
      <c r="P155" s="7"/>
      <c r="Q155" s="7"/>
    </row>
    <row r="156" spans="1:17" ht="12.75">
      <c r="A156" s="19" t="s">
        <v>241</v>
      </c>
      <c r="B156" s="7" t="s">
        <v>1521</v>
      </c>
      <c r="C156" s="15">
        <v>44000</v>
      </c>
      <c r="D156" s="15">
        <v>221</v>
      </c>
      <c r="E156" s="15">
        <f t="shared" si="4"/>
        <v>9724000</v>
      </c>
      <c r="F156" s="7">
        <v>8.5</v>
      </c>
      <c r="G156" s="7"/>
      <c r="H156" s="59">
        <f t="shared" si="5"/>
        <v>374000</v>
      </c>
      <c r="I156" s="18">
        <v>8.5</v>
      </c>
      <c r="J156" s="19">
        <v>8.5</v>
      </c>
      <c r="K156" s="19">
        <v>1912</v>
      </c>
      <c r="L156" s="19" t="s">
        <v>1212</v>
      </c>
      <c r="O156" s="7" t="s">
        <v>487</v>
      </c>
      <c r="P156" s="7"/>
      <c r="Q156" s="7"/>
    </row>
    <row r="157" spans="1:17" ht="12.75">
      <c r="A157" s="19" t="s">
        <v>241</v>
      </c>
      <c r="B157" s="7" t="s">
        <v>1522</v>
      </c>
      <c r="C157" s="15">
        <v>20000</v>
      </c>
      <c r="D157" s="15">
        <v>315</v>
      </c>
      <c r="E157" s="15">
        <f t="shared" si="4"/>
        <v>6300000</v>
      </c>
      <c r="F157" s="7">
        <v>9.5</v>
      </c>
      <c r="G157" s="7"/>
      <c r="H157" s="59">
        <f t="shared" si="5"/>
        <v>190000</v>
      </c>
      <c r="I157" s="18" t="s">
        <v>1211</v>
      </c>
      <c r="J157" s="19" t="s">
        <v>1504</v>
      </c>
      <c r="L157" s="19" t="s">
        <v>1212</v>
      </c>
      <c r="M157" s="62" t="s">
        <v>1512</v>
      </c>
      <c r="O157" s="7" t="s">
        <v>487</v>
      </c>
      <c r="P157" s="7"/>
      <c r="Q157" s="7"/>
    </row>
    <row r="158" spans="1:17" ht="12.75">
      <c r="A158" s="19" t="s">
        <v>241</v>
      </c>
      <c r="B158" s="7" t="s">
        <v>1523</v>
      </c>
      <c r="C158" s="15">
        <v>50000</v>
      </c>
      <c r="D158" s="15">
        <v>574</v>
      </c>
      <c r="E158" s="15">
        <f t="shared" si="4"/>
        <v>28700000</v>
      </c>
      <c r="F158" s="7">
        <v>17.5</v>
      </c>
      <c r="G158" s="7"/>
      <c r="H158" s="59">
        <f t="shared" si="5"/>
        <v>875000</v>
      </c>
      <c r="I158" s="18">
        <v>17.5</v>
      </c>
      <c r="J158" s="19">
        <v>17.5</v>
      </c>
      <c r="K158" s="19">
        <v>1912</v>
      </c>
      <c r="L158" s="19" t="s">
        <v>1212</v>
      </c>
      <c r="O158" s="7" t="s">
        <v>487</v>
      </c>
      <c r="P158" s="7"/>
      <c r="Q158" s="7"/>
    </row>
    <row r="159" spans="1:17" ht="12.75">
      <c r="A159" s="19" t="s">
        <v>241</v>
      </c>
      <c r="B159" s="11" t="s">
        <v>1524</v>
      </c>
      <c r="C159" s="15">
        <v>584000</v>
      </c>
      <c r="D159" s="15">
        <v>917</v>
      </c>
      <c r="E159" s="15">
        <f t="shared" si="4"/>
        <v>535528000</v>
      </c>
      <c r="F159" s="11">
        <v>37.5</v>
      </c>
      <c r="G159" s="11"/>
      <c r="H159" s="59">
        <f t="shared" si="5"/>
        <v>21900000</v>
      </c>
      <c r="I159" s="18">
        <v>20</v>
      </c>
      <c r="J159" s="19">
        <v>35.5</v>
      </c>
      <c r="K159" s="19">
        <v>1912</v>
      </c>
      <c r="L159" s="19" t="s">
        <v>1208</v>
      </c>
      <c r="O159" s="7" t="s">
        <v>487</v>
      </c>
      <c r="P159" s="7"/>
      <c r="Q159" s="7"/>
    </row>
    <row r="160" spans="1:17" ht="12.75">
      <c r="A160" s="19" t="s">
        <v>241</v>
      </c>
      <c r="B160" s="11" t="s">
        <v>1525</v>
      </c>
      <c r="C160" s="15">
        <v>124701</v>
      </c>
      <c r="D160" s="15">
        <v>430</v>
      </c>
      <c r="E160" s="15">
        <f t="shared" si="4"/>
        <v>53621430</v>
      </c>
      <c r="F160" s="11">
        <v>17.5</v>
      </c>
      <c r="G160" s="11"/>
      <c r="H160" s="59">
        <f t="shared" si="5"/>
        <v>2182267.5</v>
      </c>
      <c r="I160" s="18">
        <v>15.5</v>
      </c>
      <c r="J160" s="19">
        <v>15.5</v>
      </c>
      <c r="K160" s="19">
        <v>1912</v>
      </c>
      <c r="L160" s="19" t="s">
        <v>1208</v>
      </c>
      <c r="M160" s="62" t="s">
        <v>1487</v>
      </c>
      <c r="O160" s="7" t="s">
        <v>487</v>
      </c>
      <c r="P160" s="7"/>
      <c r="Q160" s="7"/>
    </row>
    <row r="161" spans="1:17" ht="12.75">
      <c r="A161" s="19" t="s">
        <v>241</v>
      </c>
      <c r="B161" s="7" t="s">
        <v>0</v>
      </c>
      <c r="C161" s="15">
        <v>50000</v>
      </c>
      <c r="D161" s="15">
        <v>641</v>
      </c>
      <c r="E161" s="15">
        <f t="shared" si="4"/>
        <v>32050000</v>
      </c>
      <c r="F161" s="7">
        <v>30</v>
      </c>
      <c r="G161" s="7"/>
      <c r="H161" s="59">
        <f t="shared" si="5"/>
        <v>1500000</v>
      </c>
      <c r="I161" s="18">
        <v>15</v>
      </c>
      <c r="J161" s="19">
        <v>30</v>
      </c>
      <c r="K161" s="19">
        <v>1912</v>
      </c>
      <c r="L161" s="19" t="s">
        <v>1208</v>
      </c>
      <c r="O161" s="7" t="s">
        <v>487</v>
      </c>
      <c r="P161" s="7"/>
      <c r="Q161" s="7"/>
    </row>
    <row r="162" spans="1:17" ht="12.75">
      <c r="A162" s="19" t="s">
        <v>241</v>
      </c>
      <c r="B162" s="7" t="s">
        <v>1</v>
      </c>
      <c r="C162" s="15">
        <v>10800</v>
      </c>
      <c r="D162" s="15">
        <v>240</v>
      </c>
      <c r="E162" s="15">
        <f t="shared" si="4"/>
        <v>2592000</v>
      </c>
      <c r="F162" s="7">
        <v>18.5</v>
      </c>
      <c r="G162" s="7"/>
      <c r="H162" s="59">
        <f t="shared" si="5"/>
        <v>199800</v>
      </c>
      <c r="I162" s="18">
        <v>7.5</v>
      </c>
      <c r="J162" s="19">
        <v>15</v>
      </c>
      <c r="K162" s="19">
        <v>1912</v>
      </c>
      <c r="L162" s="19" t="s">
        <v>1212</v>
      </c>
      <c r="M162" s="62" t="s">
        <v>1512</v>
      </c>
      <c r="O162" s="7" t="s">
        <v>487</v>
      </c>
      <c r="P162" s="7"/>
      <c r="Q162" s="7"/>
    </row>
    <row r="163" spans="1:17" ht="12.75">
      <c r="A163" s="19" t="s">
        <v>241</v>
      </c>
      <c r="B163" s="7" t="s">
        <v>2</v>
      </c>
      <c r="C163" s="15">
        <v>7000</v>
      </c>
      <c r="D163" s="15" t="s">
        <v>1211</v>
      </c>
      <c r="E163" s="15">
        <f t="shared" si="4"/>
        <v>7000</v>
      </c>
      <c r="F163" s="7">
        <v>0</v>
      </c>
      <c r="G163" s="7"/>
      <c r="H163" s="59">
        <f t="shared" si="5"/>
        <v>0</v>
      </c>
      <c r="I163" s="18" t="s">
        <v>1211</v>
      </c>
      <c r="J163" s="19" t="s">
        <v>1211</v>
      </c>
      <c r="K163" s="19" t="s">
        <v>1211</v>
      </c>
      <c r="L163" s="19" t="s">
        <v>1212</v>
      </c>
      <c r="O163" s="7" t="s">
        <v>487</v>
      </c>
      <c r="P163" s="7"/>
      <c r="Q163" s="7"/>
    </row>
    <row r="164" spans="1:17" ht="12.75">
      <c r="A164" s="19" t="s">
        <v>241</v>
      </c>
      <c r="B164" s="7" t="s">
        <v>3</v>
      </c>
      <c r="C164" s="15">
        <v>36000</v>
      </c>
      <c r="D164" s="15">
        <v>13.25</v>
      </c>
      <c r="E164" s="15">
        <f t="shared" si="4"/>
        <v>477000</v>
      </c>
      <c r="F164" s="7">
        <v>0</v>
      </c>
      <c r="G164" s="7"/>
      <c r="H164" s="59">
        <f t="shared" si="5"/>
        <v>0</v>
      </c>
      <c r="I164" s="18" t="s">
        <v>1211</v>
      </c>
      <c r="J164" s="19" t="s">
        <v>1211</v>
      </c>
      <c r="K164" s="19" t="s">
        <v>1211</v>
      </c>
      <c r="L164" s="19" t="s">
        <v>1216</v>
      </c>
      <c r="O164" s="7" t="s">
        <v>487</v>
      </c>
      <c r="P164" s="7"/>
      <c r="Q164" s="7"/>
    </row>
    <row r="165" spans="1:17" ht="12.75">
      <c r="A165" s="19" t="s">
        <v>241</v>
      </c>
      <c r="B165" s="7" t="s">
        <v>4</v>
      </c>
      <c r="C165" s="15">
        <v>10000</v>
      </c>
      <c r="D165" s="15">
        <v>35</v>
      </c>
      <c r="E165" s="15">
        <f t="shared" si="4"/>
        <v>350000</v>
      </c>
      <c r="F165" s="7">
        <v>0</v>
      </c>
      <c r="G165" s="7"/>
      <c r="H165" s="59">
        <f t="shared" si="5"/>
        <v>0</v>
      </c>
      <c r="I165" s="18" t="s">
        <v>1211</v>
      </c>
      <c r="J165" s="19" t="s">
        <v>1211</v>
      </c>
      <c r="K165" s="19" t="s">
        <v>1211</v>
      </c>
      <c r="L165" s="19" t="s">
        <v>1216</v>
      </c>
      <c r="O165" s="7" t="s">
        <v>487</v>
      </c>
      <c r="P165" s="7"/>
      <c r="Q165" s="7"/>
    </row>
    <row r="166" spans="1:17" ht="12.75">
      <c r="A166" s="19" t="s">
        <v>241</v>
      </c>
      <c r="B166" s="7" t="s">
        <v>5</v>
      </c>
      <c r="C166" s="15">
        <v>10000</v>
      </c>
      <c r="D166" s="15">
        <v>240</v>
      </c>
      <c r="E166" s="15">
        <f t="shared" si="4"/>
        <v>2400000</v>
      </c>
      <c r="F166" s="7">
        <v>6.25</v>
      </c>
      <c r="G166" s="7"/>
      <c r="H166" s="59">
        <f t="shared" si="5"/>
        <v>62500</v>
      </c>
      <c r="I166" s="18">
        <v>8.75</v>
      </c>
      <c r="J166" s="19">
        <v>15</v>
      </c>
      <c r="K166" s="19">
        <v>1912</v>
      </c>
      <c r="L166" s="19" t="s">
        <v>1216</v>
      </c>
      <c r="M166" s="62" t="s">
        <v>1512</v>
      </c>
      <c r="O166" s="7" t="s">
        <v>487</v>
      </c>
      <c r="P166" s="7"/>
      <c r="Q166" s="7"/>
    </row>
    <row r="167" spans="1:17" ht="12.75">
      <c r="A167" s="19" t="s">
        <v>241</v>
      </c>
      <c r="B167" s="7" t="s">
        <v>6</v>
      </c>
      <c r="C167" s="15">
        <v>25000</v>
      </c>
      <c r="D167" s="15">
        <v>385</v>
      </c>
      <c r="E167" s="15">
        <f t="shared" si="4"/>
        <v>9625000</v>
      </c>
      <c r="F167" s="7">
        <v>20</v>
      </c>
      <c r="G167" s="7"/>
      <c r="H167" s="59">
        <f t="shared" si="5"/>
        <v>500000</v>
      </c>
      <c r="I167" s="18">
        <v>15</v>
      </c>
      <c r="J167" s="19">
        <v>15</v>
      </c>
      <c r="K167" s="19">
        <v>1912</v>
      </c>
      <c r="L167" s="19" t="s">
        <v>1212</v>
      </c>
      <c r="O167" s="7" t="s">
        <v>487</v>
      </c>
      <c r="P167" s="7"/>
      <c r="Q167" s="7"/>
    </row>
    <row r="168" spans="1:17" ht="12.75">
      <c r="A168" s="19" t="s">
        <v>241</v>
      </c>
      <c r="B168" s="7" t="s">
        <v>7</v>
      </c>
      <c r="C168" s="15">
        <v>10000</v>
      </c>
      <c r="D168" s="15" t="s">
        <v>1211</v>
      </c>
      <c r="E168" s="15">
        <f t="shared" si="4"/>
        <v>10000</v>
      </c>
      <c r="F168" s="7">
        <v>20</v>
      </c>
      <c r="G168" s="7"/>
      <c r="H168" s="59">
        <f t="shared" si="5"/>
        <v>200000</v>
      </c>
      <c r="I168" s="18">
        <v>10</v>
      </c>
      <c r="J168" s="19">
        <v>20</v>
      </c>
      <c r="K168" s="19">
        <v>1912</v>
      </c>
      <c r="L168" s="19" t="s">
        <v>1212</v>
      </c>
      <c r="M168" s="62" t="s">
        <v>1512</v>
      </c>
      <c r="O168" s="7" t="s">
        <v>487</v>
      </c>
      <c r="P168" s="7"/>
      <c r="Q168" s="7"/>
    </row>
    <row r="169" spans="1:17" ht="12.75">
      <c r="A169" s="19" t="s">
        <v>241</v>
      </c>
      <c r="B169" s="11" t="s">
        <v>8</v>
      </c>
      <c r="C169" s="15">
        <v>20000</v>
      </c>
      <c r="D169" s="15">
        <v>471</v>
      </c>
      <c r="E169" s="15">
        <f t="shared" si="4"/>
        <v>9420000</v>
      </c>
      <c r="F169" s="11">
        <v>22.5</v>
      </c>
      <c r="G169" s="11"/>
      <c r="H169" s="59">
        <f t="shared" si="5"/>
        <v>450000</v>
      </c>
      <c r="I169" s="18">
        <v>11.25</v>
      </c>
      <c r="J169" s="19">
        <v>22.5</v>
      </c>
      <c r="L169" s="19" t="s">
        <v>1212</v>
      </c>
      <c r="O169" s="7" t="s">
        <v>487</v>
      </c>
      <c r="P169" s="31"/>
      <c r="Q169" s="7"/>
    </row>
    <row r="170" spans="1:17" ht="12.75">
      <c r="A170" s="19" t="s">
        <v>241</v>
      </c>
      <c r="B170" s="7" t="s">
        <v>9</v>
      </c>
      <c r="C170" s="15">
        <v>3600</v>
      </c>
      <c r="D170" s="15">
        <v>483</v>
      </c>
      <c r="E170" s="15">
        <f t="shared" si="4"/>
        <v>1738800</v>
      </c>
      <c r="F170" s="7">
        <f>8.75+8.75</f>
        <v>17.5</v>
      </c>
      <c r="G170" s="7"/>
      <c r="H170" s="59">
        <f t="shared" si="5"/>
        <v>63000</v>
      </c>
      <c r="I170" s="18">
        <v>8.75</v>
      </c>
      <c r="J170" s="19">
        <v>17.5</v>
      </c>
      <c r="K170" s="19">
        <v>1912</v>
      </c>
      <c r="L170" s="19" t="s">
        <v>1216</v>
      </c>
      <c r="O170" s="7" t="s">
        <v>487</v>
      </c>
      <c r="P170" s="7"/>
      <c r="Q170" s="7"/>
    </row>
    <row r="171" spans="1:17" ht="12.75">
      <c r="A171" s="19" t="s">
        <v>241</v>
      </c>
      <c r="B171" s="11" t="s">
        <v>10</v>
      </c>
      <c r="C171" s="15">
        <v>250000</v>
      </c>
      <c r="D171" s="15">
        <v>1120</v>
      </c>
      <c r="E171" s="15">
        <f t="shared" si="4"/>
        <v>280000000</v>
      </c>
      <c r="F171" s="11">
        <v>50</v>
      </c>
      <c r="G171" s="11"/>
      <c r="H171" s="59">
        <f t="shared" si="5"/>
        <v>12500000</v>
      </c>
      <c r="I171" s="18">
        <v>25</v>
      </c>
      <c r="J171" s="19">
        <v>50</v>
      </c>
      <c r="K171" s="19">
        <v>1912</v>
      </c>
      <c r="L171" s="19" t="s">
        <v>1208</v>
      </c>
      <c r="O171" s="7" t="s">
        <v>487</v>
      </c>
      <c r="P171" s="7"/>
      <c r="Q171" s="7"/>
    </row>
    <row r="172" spans="1:17" ht="12.75">
      <c r="A172" s="19" t="s">
        <v>241</v>
      </c>
      <c r="B172" s="11" t="s">
        <v>11</v>
      </c>
      <c r="C172" s="15">
        <v>27153</v>
      </c>
      <c r="D172" s="15">
        <v>557</v>
      </c>
      <c r="E172" s="15">
        <f t="shared" si="4"/>
        <v>15124221</v>
      </c>
      <c r="F172" s="11">
        <v>25</v>
      </c>
      <c r="G172" s="11"/>
      <c r="H172" s="59">
        <f t="shared" si="5"/>
        <v>678825</v>
      </c>
      <c r="I172" s="18">
        <v>25</v>
      </c>
      <c r="J172" s="19">
        <v>25</v>
      </c>
      <c r="K172" s="19">
        <v>1912</v>
      </c>
      <c r="L172" s="19" t="s">
        <v>1208</v>
      </c>
      <c r="M172" s="62" t="s">
        <v>1487</v>
      </c>
      <c r="O172" s="7" t="s">
        <v>487</v>
      </c>
      <c r="P172" s="7"/>
      <c r="Q172" s="7"/>
    </row>
    <row r="173" spans="1:17" ht="12.75">
      <c r="A173" s="19" t="s">
        <v>241</v>
      </c>
      <c r="B173" s="11" t="s">
        <v>12</v>
      </c>
      <c r="C173" s="15">
        <v>20000</v>
      </c>
      <c r="D173" s="15">
        <v>258</v>
      </c>
      <c r="E173" s="15">
        <f t="shared" si="4"/>
        <v>5160000</v>
      </c>
      <c r="F173" s="11">
        <f>5+5</f>
        <v>10</v>
      </c>
      <c r="G173" s="11"/>
      <c r="H173" s="59">
        <f t="shared" si="5"/>
        <v>200000</v>
      </c>
      <c r="I173" s="18">
        <v>5</v>
      </c>
      <c r="J173" s="100">
        <v>0.04</v>
      </c>
      <c r="L173" s="19" t="s">
        <v>1216</v>
      </c>
      <c r="O173" s="7" t="s">
        <v>487</v>
      </c>
      <c r="P173" s="7"/>
      <c r="Q173" s="7"/>
    </row>
    <row r="174" spans="1:17" ht="12.75">
      <c r="A174" s="19" t="s">
        <v>241</v>
      </c>
      <c r="B174" s="7" t="s">
        <v>13</v>
      </c>
      <c r="C174" s="15">
        <v>26600</v>
      </c>
      <c r="D174" s="15">
        <v>518</v>
      </c>
      <c r="E174" s="15">
        <f t="shared" si="4"/>
        <v>13778800</v>
      </c>
      <c r="F174" s="7">
        <v>27.5</v>
      </c>
      <c r="G174" s="7"/>
      <c r="H174" s="59">
        <f t="shared" si="5"/>
        <v>731500</v>
      </c>
      <c r="I174" s="18">
        <v>27.5</v>
      </c>
      <c r="J174" s="19">
        <v>27.5</v>
      </c>
      <c r="K174" s="19">
        <v>1912</v>
      </c>
      <c r="L174" s="19" t="s">
        <v>1212</v>
      </c>
      <c r="O174" s="7" t="s">
        <v>487</v>
      </c>
      <c r="P174" s="7"/>
      <c r="Q174" s="7"/>
    </row>
    <row r="175" spans="1:17" ht="12.75">
      <c r="A175" s="19" t="s">
        <v>241</v>
      </c>
      <c r="B175" s="11" t="s">
        <v>14</v>
      </c>
      <c r="C175" s="15">
        <v>525000</v>
      </c>
      <c r="D175" s="15">
        <v>1701</v>
      </c>
      <c r="E175" s="15">
        <f t="shared" si="4"/>
        <v>893025000</v>
      </c>
      <c r="F175" s="11">
        <v>74</v>
      </c>
      <c r="G175" s="11"/>
      <c r="H175" s="59">
        <f t="shared" si="5"/>
        <v>38850000</v>
      </c>
      <c r="I175" s="18">
        <v>54</v>
      </c>
      <c r="J175" s="19">
        <v>74</v>
      </c>
      <c r="K175" s="19">
        <v>1912</v>
      </c>
      <c r="L175" s="19" t="s">
        <v>1208</v>
      </c>
      <c r="O175" s="7" t="s">
        <v>487</v>
      </c>
      <c r="P175" s="7"/>
      <c r="Q175" s="7"/>
    </row>
    <row r="176" spans="1:17" ht="12.75">
      <c r="A176" s="19" t="s">
        <v>241</v>
      </c>
      <c r="B176" s="11" t="s">
        <v>15</v>
      </c>
      <c r="C176" s="15">
        <v>33215</v>
      </c>
      <c r="D176" s="15">
        <v>1305</v>
      </c>
      <c r="E176" s="15">
        <f t="shared" si="4"/>
        <v>43345575</v>
      </c>
      <c r="F176" s="11">
        <v>58</v>
      </c>
      <c r="G176" s="11"/>
      <c r="H176" s="59">
        <f t="shared" si="5"/>
        <v>1926470</v>
      </c>
      <c r="I176" s="18">
        <v>46</v>
      </c>
      <c r="J176" s="19">
        <v>58</v>
      </c>
      <c r="K176" s="19">
        <v>1912</v>
      </c>
      <c r="L176" s="19" t="s">
        <v>1208</v>
      </c>
      <c r="M176" s="62" t="s">
        <v>1487</v>
      </c>
      <c r="O176" s="7" t="s">
        <v>487</v>
      </c>
      <c r="P176" s="7"/>
      <c r="Q176" s="7"/>
    </row>
    <row r="177" spans="1:17" ht="12.75">
      <c r="A177" s="19" t="s">
        <v>241</v>
      </c>
      <c r="B177" s="11" t="s">
        <v>16</v>
      </c>
      <c r="C177" s="15">
        <v>600000</v>
      </c>
      <c r="D177" s="15">
        <v>1320</v>
      </c>
      <c r="E177" s="15">
        <f t="shared" si="4"/>
        <v>792000000</v>
      </c>
      <c r="F177" s="11">
        <f>39+20</f>
        <v>59</v>
      </c>
      <c r="G177" s="11"/>
      <c r="H177" s="59">
        <f t="shared" si="5"/>
        <v>35400000</v>
      </c>
      <c r="I177" s="18">
        <v>20</v>
      </c>
      <c r="J177" s="19">
        <v>59</v>
      </c>
      <c r="K177" s="19" t="s">
        <v>1214</v>
      </c>
      <c r="L177" s="19" t="s">
        <v>1208</v>
      </c>
      <c r="O177" s="7" t="s">
        <v>487</v>
      </c>
      <c r="P177" s="7"/>
      <c r="Q177" s="7"/>
    </row>
    <row r="178" spans="1:17" ht="12.75">
      <c r="A178" s="19" t="s">
        <v>241</v>
      </c>
      <c r="B178" s="11" t="s">
        <v>17</v>
      </c>
      <c r="C178" s="15">
        <v>166379</v>
      </c>
      <c r="D178" s="15">
        <v>916</v>
      </c>
      <c r="E178" s="15">
        <f t="shared" si="4"/>
        <v>152403164</v>
      </c>
      <c r="F178" s="11">
        <f>39+5</f>
        <v>44</v>
      </c>
      <c r="G178" s="11"/>
      <c r="H178" s="59">
        <f t="shared" si="5"/>
        <v>7320676</v>
      </c>
      <c r="I178" s="18">
        <v>5</v>
      </c>
      <c r="J178" s="19">
        <v>44</v>
      </c>
      <c r="K178" s="19" t="s">
        <v>1214</v>
      </c>
      <c r="L178" s="19" t="s">
        <v>1208</v>
      </c>
      <c r="M178" s="62" t="s">
        <v>1487</v>
      </c>
      <c r="O178" s="7" t="s">
        <v>487</v>
      </c>
      <c r="P178" s="7"/>
      <c r="Q178" s="7"/>
    </row>
    <row r="179" spans="1:17" ht="12.75">
      <c r="A179" s="19" t="s">
        <v>241</v>
      </c>
      <c r="B179" s="11" t="s">
        <v>18</v>
      </c>
      <c r="C179" s="15">
        <v>300000</v>
      </c>
      <c r="D179" s="15">
        <v>895</v>
      </c>
      <c r="E179" s="15">
        <f t="shared" si="4"/>
        <v>268500000</v>
      </c>
      <c r="F179" s="11">
        <v>38.5</v>
      </c>
      <c r="G179" s="11"/>
      <c r="H179" s="59">
        <f t="shared" si="5"/>
        <v>11550000</v>
      </c>
      <c r="I179" s="18">
        <v>17.5</v>
      </c>
      <c r="J179" s="19">
        <v>38.5</v>
      </c>
      <c r="K179" s="19">
        <v>1912</v>
      </c>
      <c r="L179" s="19" t="s">
        <v>1208</v>
      </c>
      <c r="N179" s="19" t="s">
        <v>1217</v>
      </c>
      <c r="O179" s="7" t="s">
        <v>487</v>
      </c>
      <c r="P179" s="7"/>
      <c r="Q179" s="7"/>
    </row>
    <row r="180" spans="1:17" ht="12.75">
      <c r="A180" s="19" t="s">
        <v>241</v>
      </c>
      <c r="B180" s="11" t="s">
        <v>19</v>
      </c>
      <c r="C180" s="15">
        <v>66727</v>
      </c>
      <c r="D180" s="15">
        <v>462</v>
      </c>
      <c r="E180" s="15">
        <f t="shared" si="4"/>
        <v>30827874</v>
      </c>
      <c r="F180" s="11">
        <v>21</v>
      </c>
      <c r="G180" s="11"/>
      <c r="H180" s="59">
        <f t="shared" si="5"/>
        <v>1401267</v>
      </c>
      <c r="I180" s="18">
        <v>21</v>
      </c>
      <c r="J180" s="19">
        <v>21</v>
      </c>
      <c r="K180" s="19">
        <v>1912</v>
      </c>
      <c r="L180" s="19" t="s">
        <v>1208</v>
      </c>
      <c r="M180" s="62" t="s">
        <v>1487</v>
      </c>
      <c r="O180" s="7" t="s">
        <v>487</v>
      </c>
      <c r="P180" s="7"/>
      <c r="Q180" s="7"/>
    </row>
    <row r="181" spans="1:17" ht="12.75">
      <c r="A181" s="19" t="s">
        <v>241</v>
      </c>
      <c r="B181" s="11" t="s">
        <v>20</v>
      </c>
      <c r="C181" s="15">
        <v>34000</v>
      </c>
      <c r="D181" s="15">
        <v>632</v>
      </c>
      <c r="E181" s="15">
        <f t="shared" si="4"/>
        <v>21488000</v>
      </c>
      <c r="F181" s="11">
        <v>28.75</v>
      </c>
      <c r="G181" s="11"/>
      <c r="H181" s="59">
        <f t="shared" si="5"/>
        <v>977500</v>
      </c>
      <c r="I181" s="18">
        <v>16.25</v>
      </c>
      <c r="J181" s="19">
        <v>28.75</v>
      </c>
      <c r="K181" s="19">
        <v>1912</v>
      </c>
      <c r="L181" s="19" t="s">
        <v>1208</v>
      </c>
      <c r="O181" s="7" t="s">
        <v>487</v>
      </c>
      <c r="P181" s="7"/>
      <c r="Q181" s="7"/>
    </row>
    <row r="182" spans="1:17" ht="12.75">
      <c r="A182" s="19" t="s">
        <v>241</v>
      </c>
      <c r="B182" s="11" t="s">
        <v>21</v>
      </c>
      <c r="C182" s="15">
        <v>800000</v>
      </c>
      <c r="D182" s="15">
        <v>1276</v>
      </c>
      <c r="E182" s="15">
        <f t="shared" si="4"/>
        <v>1020800000</v>
      </c>
      <c r="F182" s="11">
        <v>57</v>
      </c>
      <c r="G182" s="11"/>
      <c r="H182" s="59">
        <f t="shared" si="5"/>
        <v>45600000</v>
      </c>
      <c r="I182" s="18">
        <v>20</v>
      </c>
      <c r="J182" s="19">
        <v>58</v>
      </c>
      <c r="K182" s="19">
        <v>1912</v>
      </c>
      <c r="L182" s="19" t="s">
        <v>1208</v>
      </c>
      <c r="O182" s="7" t="s">
        <v>487</v>
      </c>
      <c r="P182" s="7"/>
      <c r="Q182" s="7"/>
    </row>
    <row r="183" spans="1:17" ht="12.75">
      <c r="A183" s="19" t="s">
        <v>241</v>
      </c>
      <c r="B183" s="11" t="s">
        <v>22</v>
      </c>
      <c r="C183" s="15">
        <v>39914</v>
      </c>
      <c r="D183" s="15">
        <v>790</v>
      </c>
      <c r="E183" s="15">
        <f t="shared" si="4"/>
        <v>31532060</v>
      </c>
      <c r="F183" s="11">
        <v>37</v>
      </c>
      <c r="G183" s="11"/>
      <c r="H183" s="59">
        <f t="shared" si="5"/>
        <v>1476818</v>
      </c>
      <c r="I183" s="18">
        <v>10</v>
      </c>
      <c r="J183" s="19">
        <v>38</v>
      </c>
      <c r="K183" s="19">
        <v>1912</v>
      </c>
      <c r="L183" s="19" t="s">
        <v>1208</v>
      </c>
      <c r="M183" s="62" t="s">
        <v>1487</v>
      </c>
      <c r="O183" s="7" t="s">
        <v>487</v>
      </c>
      <c r="P183" s="7"/>
      <c r="Q183" s="7"/>
    </row>
    <row r="184" spans="1:17" ht="12.75">
      <c r="A184" s="19" t="s">
        <v>241</v>
      </c>
      <c r="B184" s="7" t="s">
        <v>23</v>
      </c>
      <c r="C184" s="15">
        <v>5800</v>
      </c>
      <c r="D184" s="15" t="s">
        <v>1211</v>
      </c>
      <c r="E184" s="15">
        <f t="shared" si="4"/>
        <v>5800</v>
      </c>
      <c r="F184" s="7">
        <v>10</v>
      </c>
      <c r="G184" s="7"/>
      <c r="H184" s="59">
        <f t="shared" si="5"/>
        <v>58000</v>
      </c>
      <c r="I184" s="18" t="s">
        <v>1211</v>
      </c>
      <c r="J184" s="19" t="s">
        <v>1211</v>
      </c>
      <c r="K184" s="19" t="s">
        <v>1211</v>
      </c>
      <c r="L184" s="19" t="s">
        <v>1216</v>
      </c>
      <c r="O184" s="7" t="s">
        <v>487</v>
      </c>
      <c r="P184" s="7"/>
      <c r="Q184" s="7"/>
    </row>
    <row r="185" spans="1:17" ht="12.75">
      <c r="A185" s="19" t="s">
        <v>241</v>
      </c>
      <c r="B185" s="11" t="s">
        <v>24</v>
      </c>
      <c r="C185" s="15">
        <v>14400</v>
      </c>
      <c r="D185" s="15">
        <v>494</v>
      </c>
      <c r="E185" s="15">
        <f t="shared" si="4"/>
        <v>7113600</v>
      </c>
      <c r="F185" s="11">
        <f>11.75+11.75</f>
        <v>23.5</v>
      </c>
      <c r="G185" s="11"/>
      <c r="H185" s="59">
        <f t="shared" si="5"/>
        <v>338400</v>
      </c>
      <c r="I185" s="18">
        <v>11.75</v>
      </c>
      <c r="J185" s="19">
        <v>23.5</v>
      </c>
      <c r="K185" s="19">
        <v>1912</v>
      </c>
      <c r="L185" s="19" t="s">
        <v>1212</v>
      </c>
      <c r="O185" s="7" t="s">
        <v>487</v>
      </c>
      <c r="P185" s="7"/>
      <c r="Q185" s="7"/>
    </row>
    <row r="186" spans="1:17" ht="12.75">
      <c r="A186" s="19" t="s">
        <v>241</v>
      </c>
      <c r="B186" s="11" t="s">
        <v>25</v>
      </c>
      <c r="C186" s="15">
        <v>100000</v>
      </c>
      <c r="D186" s="15">
        <v>45</v>
      </c>
      <c r="E186" s="15">
        <f t="shared" si="4"/>
        <v>4500000</v>
      </c>
      <c r="F186" s="11">
        <v>0</v>
      </c>
      <c r="G186" s="11"/>
      <c r="H186" s="59">
        <f t="shared" si="5"/>
        <v>0</v>
      </c>
      <c r="I186" s="18" t="s">
        <v>1211</v>
      </c>
      <c r="J186" s="19" t="s">
        <v>1504</v>
      </c>
      <c r="L186" s="19" t="s">
        <v>1212</v>
      </c>
      <c r="O186" s="7" t="s">
        <v>487</v>
      </c>
      <c r="P186" s="7"/>
      <c r="Q186" s="7"/>
    </row>
    <row r="187" spans="1:17" ht="12.75">
      <c r="A187" s="19" t="s">
        <v>241</v>
      </c>
      <c r="B187" s="7" t="s">
        <v>26</v>
      </c>
      <c r="C187" s="15">
        <v>108000</v>
      </c>
      <c r="D187" s="15">
        <v>565</v>
      </c>
      <c r="E187" s="15">
        <f t="shared" si="4"/>
        <v>61020000</v>
      </c>
      <c r="F187" s="7">
        <v>10</v>
      </c>
      <c r="G187" s="7"/>
      <c r="H187" s="59">
        <f t="shared" si="5"/>
        <v>1080000</v>
      </c>
      <c r="I187" s="18">
        <v>10</v>
      </c>
      <c r="J187" s="19">
        <v>10</v>
      </c>
      <c r="K187" s="19" t="s">
        <v>1222</v>
      </c>
      <c r="L187" s="19" t="s">
        <v>1208</v>
      </c>
      <c r="O187" s="7" t="s">
        <v>487</v>
      </c>
      <c r="P187" s="7"/>
      <c r="Q187" s="7"/>
    </row>
    <row r="188" spans="1:17" ht="12.75">
      <c r="A188" s="19" t="s">
        <v>241</v>
      </c>
      <c r="B188" s="7" t="s">
        <v>27</v>
      </c>
      <c r="C188" s="15">
        <v>2800</v>
      </c>
      <c r="D188" s="15">
        <v>199</v>
      </c>
      <c r="E188" s="15">
        <f t="shared" si="4"/>
        <v>557200</v>
      </c>
      <c r="F188" s="7">
        <v>5</v>
      </c>
      <c r="G188" s="7"/>
      <c r="H188" s="59">
        <f t="shared" si="5"/>
        <v>14000</v>
      </c>
      <c r="I188" s="18">
        <v>5</v>
      </c>
      <c r="J188" s="19">
        <v>5</v>
      </c>
      <c r="K188" s="19">
        <v>1912</v>
      </c>
      <c r="L188" s="19" t="s">
        <v>1216</v>
      </c>
      <c r="O188" s="7" t="s">
        <v>487</v>
      </c>
      <c r="P188" s="7"/>
      <c r="Q188" s="7"/>
    </row>
    <row r="189" spans="1:17" ht="12.75">
      <c r="A189" s="19" t="s">
        <v>241</v>
      </c>
      <c r="B189" s="7" t="s">
        <v>28</v>
      </c>
      <c r="C189" s="15">
        <v>6750</v>
      </c>
      <c r="D189" s="15">
        <v>72</v>
      </c>
      <c r="E189" s="15">
        <f t="shared" si="4"/>
        <v>486000</v>
      </c>
      <c r="F189" s="7">
        <v>3.5</v>
      </c>
      <c r="G189" s="7"/>
      <c r="H189" s="59">
        <f t="shared" si="5"/>
        <v>23625</v>
      </c>
      <c r="I189" s="18">
        <v>3.5</v>
      </c>
      <c r="J189" s="19">
        <v>3.5</v>
      </c>
      <c r="K189" s="19">
        <v>1913</v>
      </c>
      <c r="L189" s="19" t="s">
        <v>1216</v>
      </c>
      <c r="O189" s="7" t="s">
        <v>487</v>
      </c>
      <c r="P189" s="7"/>
      <c r="Q189" s="7"/>
    </row>
    <row r="190" spans="1:17" ht="12.75">
      <c r="A190" s="19" t="s">
        <v>241</v>
      </c>
      <c r="B190" s="7" t="s">
        <v>29</v>
      </c>
      <c r="C190" s="15">
        <v>12000</v>
      </c>
      <c r="D190" s="15">
        <v>482.5</v>
      </c>
      <c r="E190" s="15">
        <f t="shared" si="4"/>
        <v>5790000</v>
      </c>
      <c r="F190" s="7">
        <v>27.5</v>
      </c>
      <c r="G190" s="7"/>
      <c r="H190" s="59">
        <f t="shared" si="5"/>
        <v>330000</v>
      </c>
      <c r="I190" s="18">
        <v>8</v>
      </c>
      <c r="J190" s="19">
        <v>25</v>
      </c>
      <c r="K190" s="19">
        <v>1912</v>
      </c>
      <c r="L190" s="19" t="s">
        <v>1212</v>
      </c>
      <c r="O190" s="7" t="s">
        <v>487</v>
      </c>
      <c r="P190" s="7"/>
      <c r="Q190" s="7"/>
    </row>
    <row r="191" spans="1:17" ht="12.75">
      <c r="A191" s="19" t="s">
        <v>241</v>
      </c>
      <c r="B191" s="7" t="s">
        <v>30</v>
      </c>
      <c r="C191" s="15">
        <v>200000</v>
      </c>
      <c r="D191" s="15">
        <v>283.5</v>
      </c>
      <c r="E191" s="15">
        <f t="shared" si="4"/>
        <v>56700000</v>
      </c>
      <c r="F191" s="7">
        <v>15</v>
      </c>
      <c r="G191" s="7"/>
      <c r="H191" s="59">
        <f t="shared" si="5"/>
        <v>3000000</v>
      </c>
      <c r="I191" s="18">
        <v>15</v>
      </c>
      <c r="J191" s="18">
        <v>15</v>
      </c>
      <c r="K191" s="19">
        <v>1912</v>
      </c>
      <c r="L191" s="19" t="s">
        <v>1208</v>
      </c>
      <c r="O191" s="7" t="s">
        <v>487</v>
      </c>
      <c r="P191" s="7"/>
      <c r="Q191" s="7"/>
    </row>
    <row r="192" spans="1:17" ht="12.75">
      <c r="A192" s="19" t="s">
        <v>241</v>
      </c>
      <c r="B192" s="7" t="s">
        <v>31</v>
      </c>
      <c r="C192" s="15">
        <v>25000</v>
      </c>
      <c r="D192" s="15">
        <v>393.5</v>
      </c>
      <c r="E192" s="15">
        <f t="shared" si="4"/>
        <v>9837500</v>
      </c>
      <c r="F192" s="7">
        <v>13.33</v>
      </c>
      <c r="G192" s="7"/>
      <c r="H192" s="59">
        <f t="shared" si="5"/>
        <v>333250</v>
      </c>
      <c r="I192" s="18">
        <v>13.33</v>
      </c>
      <c r="J192" s="18">
        <v>13.33</v>
      </c>
      <c r="K192" s="19">
        <v>1912</v>
      </c>
      <c r="L192" s="19" t="s">
        <v>1212</v>
      </c>
      <c r="M192" s="62" t="s">
        <v>1233</v>
      </c>
      <c r="O192" s="7" t="s">
        <v>487</v>
      </c>
      <c r="P192" s="7"/>
      <c r="Q192" s="7"/>
    </row>
    <row r="193" spans="1:17" ht="12.75">
      <c r="A193" s="19" t="s">
        <v>241</v>
      </c>
      <c r="B193" s="11" t="s">
        <v>32</v>
      </c>
      <c r="C193" s="15">
        <v>50000</v>
      </c>
      <c r="D193" s="15">
        <v>125</v>
      </c>
      <c r="E193" s="15">
        <f t="shared" si="4"/>
        <v>6250000</v>
      </c>
      <c r="F193" s="11">
        <v>0</v>
      </c>
      <c r="G193" s="11"/>
      <c r="H193" s="59">
        <f t="shared" si="5"/>
        <v>0</v>
      </c>
      <c r="I193" s="18">
        <v>6</v>
      </c>
      <c r="J193" s="19">
        <v>6</v>
      </c>
      <c r="K193" s="19">
        <v>1911</v>
      </c>
      <c r="L193" s="19" t="s">
        <v>1208</v>
      </c>
      <c r="O193" s="7" t="s">
        <v>487</v>
      </c>
      <c r="P193" s="7"/>
      <c r="Q193" s="7"/>
    </row>
    <row r="194" spans="1:17" ht="12.75">
      <c r="A194" s="19" t="s">
        <v>241</v>
      </c>
      <c r="B194" s="7" t="s">
        <v>33</v>
      </c>
      <c r="C194" s="15">
        <v>8000</v>
      </c>
      <c r="D194" s="15">
        <v>340</v>
      </c>
      <c r="E194" s="15">
        <f t="shared" si="4"/>
        <v>2720000</v>
      </c>
      <c r="F194" s="7">
        <v>20</v>
      </c>
      <c r="G194" s="7"/>
      <c r="H194" s="59">
        <f t="shared" si="5"/>
        <v>160000</v>
      </c>
      <c r="I194" s="18">
        <v>10</v>
      </c>
      <c r="J194" s="19">
        <v>20</v>
      </c>
      <c r="K194" s="19">
        <v>1912</v>
      </c>
      <c r="L194" s="19" t="s">
        <v>1212</v>
      </c>
      <c r="O194" s="7" t="s">
        <v>487</v>
      </c>
      <c r="P194" s="7"/>
      <c r="Q194" s="7"/>
    </row>
    <row r="195" spans="1:17" ht="12.75">
      <c r="A195" s="19" t="s">
        <v>241</v>
      </c>
      <c r="B195" s="7" t="s">
        <v>34</v>
      </c>
      <c r="C195" s="15">
        <v>16000</v>
      </c>
      <c r="D195" s="15">
        <v>424</v>
      </c>
      <c r="E195" s="15">
        <f t="shared" si="4"/>
        <v>6784000</v>
      </c>
      <c r="F195" s="7">
        <v>17.5</v>
      </c>
      <c r="G195" s="7"/>
      <c r="H195" s="59">
        <f t="shared" si="5"/>
        <v>280000</v>
      </c>
      <c r="I195" s="18">
        <v>17.5</v>
      </c>
      <c r="J195" s="19">
        <v>17.5</v>
      </c>
      <c r="K195" s="19">
        <v>1912</v>
      </c>
      <c r="L195" s="19" t="s">
        <v>1212</v>
      </c>
      <c r="O195" s="7" t="s">
        <v>487</v>
      </c>
      <c r="P195" s="7"/>
      <c r="Q195" s="7"/>
    </row>
    <row r="196" spans="1:17" ht="12.75">
      <c r="A196" s="19" t="s">
        <v>241</v>
      </c>
      <c r="B196" s="7" t="s">
        <v>35</v>
      </c>
      <c r="C196" s="15">
        <v>2217</v>
      </c>
      <c r="D196" s="15">
        <v>332</v>
      </c>
      <c r="E196" s="15">
        <f aca="true" t="shared" si="6" ref="E196:E259">PRODUCT(D196,C196)</f>
        <v>736044</v>
      </c>
      <c r="F196" s="7">
        <v>15</v>
      </c>
      <c r="G196" s="7"/>
      <c r="H196" s="59">
        <f t="shared" si="5"/>
        <v>33255</v>
      </c>
      <c r="I196" s="18">
        <v>5</v>
      </c>
      <c r="J196" s="19">
        <v>15</v>
      </c>
      <c r="K196" s="19">
        <v>1912</v>
      </c>
      <c r="L196" s="19" t="s">
        <v>1212</v>
      </c>
      <c r="O196" s="7" t="s">
        <v>487</v>
      </c>
      <c r="P196" s="7"/>
      <c r="Q196" s="7"/>
    </row>
    <row r="197" spans="1:17" ht="12.75">
      <c r="A197" s="19" t="s">
        <v>241</v>
      </c>
      <c r="B197" s="7" t="s">
        <v>36</v>
      </c>
      <c r="C197" s="15">
        <v>14000</v>
      </c>
      <c r="D197" s="15">
        <v>107.5</v>
      </c>
      <c r="E197" s="15">
        <f t="shared" si="6"/>
        <v>1505000</v>
      </c>
      <c r="F197" s="7">
        <v>5</v>
      </c>
      <c r="G197" s="7"/>
      <c r="H197" s="59">
        <f aca="true" t="shared" si="7" ref="H197:H260">PRODUCT(C197,F197)</f>
        <v>70000</v>
      </c>
      <c r="I197" s="18">
        <v>2.2</v>
      </c>
      <c r="J197" s="19">
        <v>5</v>
      </c>
      <c r="K197" s="19">
        <v>1912</v>
      </c>
      <c r="L197" s="19" t="s">
        <v>1216</v>
      </c>
      <c r="O197" s="7" t="s">
        <v>487</v>
      </c>
      <c r="P197" s="7"/>
      <c r="Q197" s="7"/>
    </row>
    <row r="198" spans="2:17" ht="12.75">
      <c r="B198" s="23" t="s">
        <v>37</v>
      </c>
      <c r="C198" s="63" t="s">
        <v>1197</v>
      </c>
      <c r="D198" s="61" t="s">
        <v>1199</v>
      </c>
      <c r="E198" s="15">
        <f t="shared" si="6"/>
        <v>0</v>
      </c>
      <c r="F198" s="23"/>
      <c r="G198" s="23"/>
      <c r="H198" s="59">
        <f t="shared" si="7"/>
        <v>0</v>
      </c>
      <c r="I198" s="61" t="s">
        <v>1200</v>
      </c>
      <c r="J198" s="61" t="s">
        <v>1201</v>
      </c>
      <c r="K198" s="61" t="s">
        <v>1202</v>
      </c>
      <c r="L198" s="61" t="s">
        <v>1203</v>
      </c>
      <c r="O198" s="7" t="s">
        <v>487</v>
      </c>
      <c r="P198" s="61"/>
      <c r="Q198" s="61"/>
    </row>
    <row r="199" spans="1:17" ht="12.75">
      <c r="A199" s="19" t="s">
        <v>37</v>
      </c>
      <c r="B199" s="11" t="s">
        <v>38</v>
      </c>
      <c r="C199" s="15">
        <v>8375</v>
      </c>
      <c r="D199" s="15">
        <v>146</v>
      </c>
      <c r="E199" s="15">
        <f t="shared" si="6"/>
        <v>1222750</v>
      </c>
      <c r="F199" s="11">
        <v>9.1</v>
      </c>
      <c r="G199" s="11"/>
      <c r="H199" s="59">
        <f t="shared" si="7"/>
        <v>76212.5</v>
      </c>
      <c r="I199" s="18">
        <v>3.5</v>
      </c>
      <c r="J199" s="19">
        <v>9.1</v>
      </c>
      <c r="K199" s="19">
        <v>1912</v>
      </c>
      <c r="L199" s="19" t="s">
        <v>1216</v>
      </c>
      <c r="O199" s="7" t="s">
        <v>487</v>
      </c>
      <c r="P199" s="7"/>
      <c r="Q199" s="7"/>
    </row>
    <row r="200" spans="1:17" ht="12.75">
      <c r="A200" s="19" t="s">
        <v>37</v>
      </c>
      <c r="B200" s="11" t="s">
        <v>39</v>
      </c>
      <c r="C200" s="15">
        <v>375</v>
      </c>
      <c r="D200" s="15">
        <v>40</v>
      </c>
      <c r="E200" s="15">
        <f t="shared" si="6"/>
        <v>15000</v>
      </c>
      <c r="F200" s="11">
        <v>2.1</v>
      </c>
      <c r="G200" s="11"/>
      <c r="H200" s="59">
        <f t="shared" si="7"/>
        <v>787.5</v>
      </c>
      <c r="I200" s="18">
        <v>2.1</v>
      </c>
      <c r="J200" s="19">
        <v>2.1</v>
      </c>
      <c r="K200" s="19">
        <v>1912</v>
      </c>
      <c r="L200" s="19" t="s">
        <v>1216</v>
      </c>
      <c r="M200" s="62" t="s">
        <v>1487</v>
      </c>
      <c r="O200" s="7" t="s">
        <v>487</v>
      </c>
      <c r="P200" s="7"/>
      <c r="Q200" s="7"/>
    </row>
    <row r="201" spans="1:17" ht="12.75">
      <c r="A201" s="19" t="s">
        <v>37</v>
      </c>
      <c r="B201" s="11" t="s">
        <v>40</v>
      </c>
      <c r="C201" s="15">
        <v>78000</v>
      </c>
      <c r="D201" s="15">
        <v>406</v>
      </c>
      <c r="E201" s="15">
        <f t="shared" si="6"/>
        <v>31668000</v>
      </c>
      <c r="F201" s="11">
        <v>20</v>
      </c>
      <c r="G201" s="11"/>
      <c r="H201" s="59">
        <f t="shared" si="7"/>
        <v>1560000</v>
      </c>
      <c r="I201" s="18">
        <v>7.5</v>
      </c>
      <c r="J201" s="19">
        <v>20</v>
      </c>
      <c r="K201" s="19">
        <v>1912</v>
      </c>
      <c r="L201" s="19" t="s">
        <v>1208</v>
      </c>
      <c r="O201" s="7" t="s">
        <v>487</v>
      </c>
      <c r="P201" s="7"/>
      <c r="Q201" s="7"/>
    </row>
    <row r="202" spans="1:17" ht="12.75">
      <c r="A202" s="19" t="s">
        <v>37</v>
      </c>
      <c r="B202" s="11" t="s">
        <v>43</v>
      </c>
      <c r="C202" s="15">
        <v>5777</v>
      </c>
      <c r="D202" s="15">
        <v>23</v>
      </c>
      <c r="E202" s="15">
        <f t="shared" si="6"/>
        <v>132871</v>
      </c>
      <c r="F202" s="11">
        <v>20</v>
      </c>
      <c r="G202" s="11"/>
      <c r="H202" s="59">
        <f t="shared" si="7"/>
        <v>115540</v>
      </c>
      <c r="I202" s="18">
        <v>1</v>
      </c>
      <c r="J202" s="19">
        <v>1</v>
      </c>
      <c r="K202" s="19">
        <v>1891</v>
      </c>
      <c r="L202" s="19" t="s">
        <v>1216</v>
      </c>
      <c r="M202" s="62" t="s">
        <v>1487</v>
      </c>
      <c r="O202" s="7" t="s">
        <v>487</v>
      </c>
      <c r="P202" s="7"/>
      <c r="Q202" s="7"/>
    </row>
    <row r="203" spans="1:17" ht="12.75">
      <c r="A203" s="19" t="s">
        <v>37</v>
      </c>
      <c r="B203" s="11" t="s">
        <v>44</v>
      </c>
      <c r="C203" s="15">
        <v>10000</v>
      </c>
      <c r="D203" s="15">
        <v>330</v>
      </c>
      <c r="E203" s="15">
        <f t="shared" si="6"/>
        <v>3300000</v>
      </c>
      <c r="F203" s="11">
        <v>2</v>
      </c>
      <c r="G203" s="11"/>
      <c r="H203" s="59">
        <f t="shared" si="7"/>
        <v>20000</v>
      </c>
      <c r="I203" s="18">
        <v>3</v>
      </c>
      <c r="J203" s="19">
        <v>3</v>
      </c>
      <c r="K203" s="19">
        <v>1909</v>
      </c>
      <c r="L203" s="19" t="s">
        <v>1216</v>
      </c>
      <c r="O203" s="7" t="s">
        <v>487</v>
      </c>
      <c r="P203" s="7"/>
      <c r="Q203" s="7"/>
    </row>
    <row r="204" spans="1:17" ht="12.75">
      <c r="A204" s="19" t="s">
        <v>37</v>
      </c>
      <c r="B204" s="11" t="s">
        <v>45</v>
      </c>
      <c r="C204" s="15">
        <v>60000</v>
      </c>
      <c r="D204" s="15">
        <v>392</v>
      </c>
      <c r="E204" s="15">
        <f t="shared" si="6"/>
        <v>23520000</v>
      </c>
      <c r="F204" s="11">
        <f>10+5</f>
        <v>15</v>
      </c>
      <c r="G204" s="11"/>
      <c r="H204" s="59">
        <f t="shared" si="7"/>
        <v>900000</v>
      </c>
      <c r="I204" s="18">
        <v>5</v>
      </c>
      <c r="J204" s="19">
        <v>20</v>
      </c>
      <c r="K204" s="19">
        <v>1912</v>
      </c>
      <c r="L204" s="19" t="s">
        <v>1208</v>
      </c>
      <c r="O204" s="7" t="s">
        <v>487</v>
      </c>
      <c r="P204" s="7"/>
      <c r="Q204" s="7"/>
    </row>
    <row r="205" spans="1:17" ht="12.75">
      <c r="A205" s="19" t="s">
        <v>37</v>
      </c>
      <c r="B205" s="11" t="s">
        <v>46</v>
      </c>
      <c r="C205" s="15">
        <v>1000</v>
      </c>
      <c r="D205" s="15">
        <v>85</v>
      </c>
      <c r="E205" s="15">
        <f t="shared" si="6"/>
        <v>85000</v>
      </c>
      <c r="F205" s="11">
        <v>0</v>
      </c>
      <c r="G205" s="11"/>
      <c r="H205" s="59">
        <f t="shared" si="7"/>
        <v>0</v>
      </c>
      <c r="I205" s="18">
        <v>2.5</v>
      </c>
      <c r="J205" s="19">
        <v>2.5</v>
      </c>
      <c r="K205" s="19">
        <v>1910</v>
      </c>
      <c r="L205" s="19" t="s">
        <v>1216</v>
      </c>
      <c r="M205" s="62" t="s">
        <v>1487</v>
      </c>
      <c r="O205" s="7" t="s">
        <v>487</v>
      </c>
      <c r="P205" s="7"/>
      <c r="Q205" s="7"/>
    </row>
    <row r="206" spans="1:17" ht="12.75">
      <c r="A206" s="19" t="s">
        <v>37</v>
      </c>
      <c r="B206" s="11" t="s">
        <v>47</v>
      </c>
      <c r="C206" s="15">
        <v>10000</v>
      </c>
      <c r="D206" s="15">
        <v>1485</v>
      </c>
      <c r="E206" s="15">
        <f t="shared" si="6"/>
        <v>14850000</v>
      </c>
      <c r="F206" s="11">
        <v>75</v>
      </c>
      <c r="G206" s="11"/>
      <c r="H206" s="59">
        <f t="shared" si="7"/>
        <v>750000</v>
      </c>
      <c r="I206" s="18">
        <v>75</v>
      </c>
      <c r="J206" s="19">
        <v>75</v>
      </c>
      <c r="K206" s="19">
        <v>1912</v>
      </c>
      <c r="L206" s="19" t="s">
        <v>1212</v>
      </c>
      <c r="O206" s="7" t="s">
        <v>487</v>
      </c>
      <c r="P206" s="7"/>
      <c r="Q206" s="7"/>
    </row>
    <row r="207" spans="1:17" ht="12.75">
      <c r="A207" s="19" t="s">
        <v>37</v>
      </c>
      <c r="B207" s="11" t="s">
        <v>48</v>
      </c>
      <c r="C207" s="15">
        <v>1441</v>
      </c>
      <c r="D207" s="15">
        <v>908</v>
      </c>
      <c r="E207" s="15">
        <f t="shared" si="6"/>
        <v>1308428</v>
      </c>
      <c r="F207" s="11">
        <v>50</v>
      </c>
      <c r="G207" s="11"/>
      <c r="H207" s="59">
        <f t="shared" si="7"/>
        <v>72050</v>
      </c>
      <c r="I207" s="18">
        <v>50</v>
      </c>
      <c r="J207" s="19">
        <v>50</v>
      </c>
      <c r="K207" s="19">
        <v>1912</v>
      </c>
      <c r="L207" s="19" t="s">
        <v>1216</v>
      </c>
      <c r="M207" s="62" t="s">
        <v>1487</v>
      </c>
      <c r="O207" s="7" t="s">
        <v>487</v>
      </c>
      <c r="P207" s="7"/>
      <c r="Q207" s="7"/>
    </row>
    <row r="208" spans="1:17" ht="12.75">
      <c r="A208" s="19" t="s">
        <v>37</v>
      </c>
      <c r="B208" s="7" t="s">
        <v>49</v>
      </c>
      <c r="C208" s="15">
        <v>6000</v>
      </c>
      <c r="D208" s="15">
        <v>705</v>
      </c>
      <c r="E208" s="15">
        <f t="shared" si="6"/>
        <v>4230000</v>
      </c>
      <c r="F208" s="7">
        <v>40</v>
      </c>
      <c r="G208" s="7"/>
      <c r="H208" s="59">
        <f t="shared" si="7"/>
        <v>240000</v>
      </c>
      <c r="I208" s="18">
        <v>40</v>
      </c>
      <c r="J208" s="19">
        <v>40</v>
      </c>
      <c r="K208" s="19">
        <v>1912</v>
      </c>
      <c r="L208" s="19" t="s">
        <v>1216</v>
      </c>
      <c r="O208" s="7" t="s">
        <v>487</v>
      </c>
      <c r="P208" s="7"/>
      <c r="Q208" s="7"/>
    </row>
    <row r="209" spans="2:17" ht="12.75">
      <c r="B209" s="23" t="s">
        <v>50</v>
      </c>
      <c r="C209" s="63" t="s">
        <v>1197</v>
      </c>
      <c r="D209" s="61" t="s">
        <v>1199</v>
      </c>
      <c r="E209" s="15">
        <f t="shared" si="6"/>
        <v>0</v>
      </c>
      <c r="F209" s="23"/>
      <c r="G209" s="23"/>
      <c r="H209" s="59">
        <f t="shared" si="7"/>
        <v>0</v>
      </c>
      <c r="I209" s="61" t="s">
        <v>1200</v>
      </c>
      <c r="J209" s="61" t="s">
        <v>1201</v>
      </c>
      <c r="K209" s="61" t="s">
        <v>1202</v>
      </c>
      <c r="L209" s="61" t="s">
        <v>1203</v>
      </c>
      <c r="O209" s="7" t="s">
        <v>487</v>
      </c>
      <c r="P209" s="61"/>
      <c r="Q209" s="61"/>
    </row>
    <row r="210" spans="1:17" ht="12.75">
      <c r="A210" s="19" t="s">
        <v>50</v>
      </c>
      <c r="B210" s="11" t="s">
        <v>51</v>
      </c>
      <c r="C210" s="15">
        <v>80000</v>
      </c>
      <c r="D210" s="15">
        <v>2100</v>
      </c>
      <c r="E210" s="15">
        <f t="shared" si="6"/>
        <v>168000000</v>
      </c>
      <c r="F210" s="11">
        <v>94</v>
      </c>
      <c r="G210" s="11"/>
      <c r="H210" s="59">
        <f t="shared" si="7"/>
        <v>7520000</v>
      </c>
      <c r="I210" s="18">
        <v>72</v>
      </c>
      <c r="J210" s="19">
        <v>92</v>
      </c>
      <c r="K210" s="19">
        <v>1912</v>
      </c>
      <c r="L210" s="19" t="s">
        <v>1208</v>
      </c>
      <c r="O210" s="7" t="s">
        <v>487</v>
      </c>
      <c r="P210" s="7"/>
      <c r="Q210" s="7"/>
    </row>
    <row r="211" spans="1:17" ht="12.75">
      <c r="A211" s="19" t="s">
        <v>50</v>
      </c>
      <c r="B211" s="11" t="s">
        <v>52</v>
      </c>
      <c r="C211" s="15">
        <v>13180</v>
      </c>
      <c r="D211" s="15">
        <v>1560</v>
      </c>
      <c r="E211" s="15">
        <f t="shared" si="6"/>
        <v>20560800</v>
      </c>
      <c r="F211" s="11">
        <v>74</v>
      </c>
      <c r="G211" s="11"/>
      <c r="H211" s="59">
        <f t="shared" si="7"/>
        <v>975320</v>
      </c>
      <c r="I211" s="18">
        <v>72</v>
      </c>
      <c r="J211" s="19">
        <v>72</v>
      </c>
      <c r="K211" s="19">
        <v>1912</v>
      </c>
      <c r="L211" s="19" t="s">
        <v>1212</v>
      </c>
      <c r="M211" s="62" t="s">
        <v>1487</v>
      </c>
      <c r="O211" s="7" t="s">
        <v>487</v>
      </c>
      <c r="P211" s="7"/>
      <c r="Q211" s="7"/>
    </row>
    <row r="212" spans="1:17" ht="12.75">
      <c r="A212" s="19" t="s">
        <v>50</v>
      </c>
      <c r="B212" s="11" t="s">
        <v>53</v>
      </c>
      <c r="C212" s="15">
        <v>25000</v>
      </c>
      <c r="D212" s="15">
        <v>510</v>
      </c>
      <c r="E212" s="15">
        <f t="shared" si="6"/>
        <v>12750000</v>
      </c>
      <c r="F212" s="11">
        <v>26</v>
      </c>
      <c r="G212" s="11"/>
      <c r="H212" s="59">
        <f t="shared" si="7"/>
        <v>650000</v>
      </c>
      <c r="I212" s="18">
        <v>5</v>
      </c>
      <c r="J212" s="19">
        <v>24</v>
      </c>
      <c r="K212" s="19">
        <v>1912</v>
      </c>
      <c r="L212" s="19" t="s">
        <v>1212</v>
      </c>
      <c r="O212" s="7" t="s">
        <v>487</v>
      </c>
      <c r="P212" s="7"/>
      <c r="Q212" s="7"/>
    </row>
    <row r="213" spans="1:17" ht="12.75">
      <c r="A213" s="19" t="s">
        <v>50</v>
      </c>
      <c r="B213" s="11" t="s">
        <v>54</v>
      </c>
      <c r="C213" s="15">
        <v>3915</v>
      </c>
      <c r="D213" s="15">
        <v>410</v>
      </c>
      <c r="E213" s="15">
        <f t="shared" si="6"/>
        <v>1605150</v>
      </c>
      <c r="F213" s="11">
        <v>21</v>
      </c>
      <c r="G213" s="11"/>
      <c r="H213" s="59">
        <f t="shared" si="7"/>
        <v>82215</v>
      </c>
      <c r="I213" s="18">
        <v>19</v>
      </c>
      <c r="J213" s="19">
        <v>19</v>
      </c>
      <c r="K213" s="19">
        <v>1912</v>
      </c>
      <c r="L213" s="19" t="s">
        <v>1212</v>
      </c>
      <c r="M213" s="62" t="s">
        <v>1487</v>
      </c>
      <c r="O213" s="7" t="s">
        <v>487</v>
      </c>
      <c r="P213" s="7"/>
      <c r="Q213" s="7"/>
    </row>
    <row r="214" spans="1:17" ht="12.75">
      <c r="A214" s="19" t="s">
        <v>50</v>
      </c>
      <c r="B214" s="11" t="s">
        <v>55</v>
      </c>
      <c r="C214" s="15">
        <v>13000</v>
      </c>
      <c r="D214" s="15">
        <v>872.5</v>
      </c>
      <c r="E214" s="15">
        <f t="shared" si="6"/>
        <v>11342500</v>
      </c>
      <c r="F214" s="11">
        <v>50</v>
      </c>
      <c r="G214" s="11" t="s">
        <v>1222</v>
      </c>
      <c r="H214" s="59">
        <f t="shared" si="7"/>
        <v>650000</v>
      </c>
      <c r="I214" s="18">
        <v>30</v>
      </c>
      <c r="J214" s="19">
        <v>50</v>
      </c>
      <c r="K214" s="19" t="s">
        <v>1222</v>
      </c>
      <c r="L214" s="19" t="s">
        <v>1212</v>
      </c>
      <c r="O214" s="7" t="s">
        <v>487</v>
      </c>
      <c r="P214" s="7"/>
      <c r="Q214" s="7"/>
    </row>
    <row r="215" spans="1:17" ht="12.75">
      <c r="A215" s="19" t="s">
        <v>50</v>
      </c>
      <c r="B215" s="11" t="s">
        <v>56</v>
      </c>
      <c r="C215" s="15">
        <v>80000</v>
      </c>
      <c r="D215" s="15">
        <v>283</v>
      </c>
      <c r="E215" s="15">
        <f t="shared" si="6"/>
        <v>22640000</v>
      </c>
      <c r="F215" s="11">
        <v>16</v>
      </c>
      <c r="G215" s="11"/>
      <c r="H215" s="59">
        <f t="shared" si="7"/>
        <v>1280000</v>
      </c>
      <c r="I215" s="18">
        <v>16</v>
      </c>
      <c r="J215" s="19">
        <v>16</v>
      </c>
      <c r="K215" s="19">
        <v>1911</v>
      </c>
      <c r="L215" s="19" t="s">
        <v>1212</v>
      </c>
      <c r="O215" s="7" t="s">
        <v>487</v>
      </c>
      <c r="P215" s="7"/>
      <c r="Q215" s="7"/>
    </row>
    <row r="216" spans="1:17" ht="12.75">
      <c r="A216" s="19" t="s">
        <v>50</v>
      </c>
      <c r="B216" s="11" t="s">
        <v>57</v>
      </c>
      <c r="C216" s="15">
        <v>36000</v>
      </c>
      <c r="D216" s="15">
        <v>700</v>
      </c>
      <c r="E216" s="15">
        <f t="shared" si="6"/>
        <v>25200000</v>
      </c>
      <c r="F216" s="11">
        <v>30</v>
      </c>
      <c r="G216" s="11"/>
      <c r="H216" s="59">
        <f t="shared" si="7"/>
        <v>1080000</v>
      </c>
      <c r="I216" s="18">
        <v>15</v>
      </c>
      <c r="J216" s="19">
        <v>30</v>
      </c>
      <c r="K216" s="19">
        <v>1912</v>
      </c>
      <c r="L216" s="19" t="s">
        <v>1212</v>
      </c>
      <c r="O216" s="7" t="s">
        <v>487</v>
      </c>
      <c r="P216" s="7"/>
      <c r="Q216" s="7"/>
    </row>
    <row r="217" spans="2:17" ht="12.75">
      <c r="B217" s="23" t="s">
        <v>58</v>
      </c>
      <c r="C217" s="63" t="s">
        <v>1197</v>
      </c>
      <c r="D217" s="61" t="s">
        <v>1199</v>
      </c>
      <c r="E217" s="15">
        <f t="shared" si="6"/>
        <v>0</v>
      </c>
      <c r="F217" s="23"/>
      <c r="G217" s="23"/>
      <c r="H217" s="59">
        <f t="shared" si="7"/>
        <v>0</v>
      </c>
      <c r="I217" s="61" t="s">
        <v>1200</v>
      </c>
      <c r="J217" s="61" t="s">
        <v>1201</v>
      </c>
      <c r="K217" s="61" t="s">
        <v>1202</v>
      </c>
      <c r="L217" s="61" t="s">
        <v>1203</v>
      </c>
      <c r="O217" s="7" t="s">
        <v>487</v>
      </c>
      <c r="P217" s="61"/>
      <c r="Q217" s="61"/>
    </row>
    <row r="218" spans="1:17" ht="12.75">
      <c r="A218" s="19" t="s">
        <v>58</v>
      </c>
      <c r="B218" s="30" t="s">
        <v>59</v>
      </c>
      <c r="C218" s="41">
        <v>20000</v>
      </c>
      <c r="D218" s="62">
        <v>395</v>
      </c>
      <c r="E218" s="15">
        <f t="shared" si="6"/>
        <v>7900000</v>
      </c>
      <c r="F218" s="30">
        <v>25</v>
      </c>
      <c r="G218" s="30"/>
      <c r="H218" s="59">
        <f t="shared" si="7"/>
        <v>500000</v>
      </c>
      <c r="I218" s="62">
        <v>25</v>
      </c>
      <c r="J218" s="62">
        <v>25</v>
      </c>
      <c r="K218" s="62" t="s">
        <v>1222</v>
      </c>
      <c r="L218" s="62" t="s">
        <v>1212</v>
      </c>
      <c r="O218" s="7" t="s">
        <v>487</v>
      </c>
      <c r="P218" s="61"/>
      <c r="Q218" s="61"/>
    </row>
    <row r="219" spans="1:17" ht="12.75">
      <c r="A219" s="19" t="s">
        <v>58</v>
      </c>
      <c r="B219" s="30" t="s">
        <v>60</v>
      </c>
      <c r="C219" s="41">
        <v>36000</v>
      </c>
      <c r="D219" s="62">
        <v>555</v>
      </c>
      <c r="E219" s="15">
        <f t="shared" si="6"/>
        <v>19980000</v>
      </c>
      <c r="F219" s="30">
        <v>35</v>
      </c>
      <c r="G219" s="30"/>
      <c r="H219" s="59">
        <f t="shared" si="7"/>
        <v>1260000</v>
      </c>
      <c r="I219" s="62">
        <v>30</v>
      </c>
      <c r="J219" s="62">
        <v>30</v>
      </c>
      <c r="K219" s="62">
        <v>1912</v>
      </c>
      <c r="L219" s="62" t="s">
        <v>1212</v>
      </c>
      <c r="O219" s="7" t="s">
        <v>487</v>
      </c>
      <c r="P219" s="61"/>
      <c r="Q219" s="61"/>
    </row>
    <row r="220" spans="1:17" ht="12.75">
      <c r="A220" s="19" t="s">
        <v>58</v>
      </c>
      <c r="B220" s="11" t="s">
        <v>61</v>
      </c>
      <c r="C220" s="15">
        <v>40000</v>
      </c>
      <c r="D220" s="15">
        <v>807</v>
      </c>
      <c r="E220" s="15">
        <f t="shared" si="6"/>
        <v>32280000</v>
      </c>
      <c r="F220" s="11">
        <v>47</v>
      </c>
      <c r="G220" s="11"/>
      <c r="H220" s="59">
        <f t="shared" si="7"/>
        <v>1880000</v>
      </c>
      <c r="I220" s="18">
        <v>34.5</v>
      </c>
      <c r="J220" s="19">
        <v>47</v>
      </c>
      <c r="K220" s="19" t="s">
        <v>1222</v>
      </c>
      <c r="L220" s="19" t="s">
        <v>1212</v>
      </c>
      <c r="O220" s="7" t="s">
        <v>487</v>
      </c>
      <c r="P220" s="7"/>
      <c r="Q220" s="7"/>
    </row>
    <row r="221" spans="1:17" ht="12.75">
      <c r="A221" s="19" t="s">
        <v>58</v>
      </c>
      <c r="B221" s="11" t="s">
        <v>62</v>
      </c>
      <c r="C221" s="15">
        <v>30000</v>
      </c>
      <c r="D221" s="15">
        <v>645</v>
      </c>
      <c r="E221" s="15">
        <f t="shared" si="6"/>
        <v>19350000</v>
      </c>
      <c r="F221" s="11">
        <v>30</v>
      </c>
      <c r="G221" s="11"/>
      <c r="H221" s="59">
        <f t="shared" si="7"/>
        <v>900000</v>
      </c>
      <c r="I221" s="18">
        <v>30</v>
      </c>
      <c r="J221" s="19">
        <v>30</v>
      </c>
      <c r="K221" s="19">
        <v>1912</v>
      </c>
      <c r="L221" s="19" t="s">
        <v>1212</v>
      </c>
      <c r="O221" s="7" t="s">
        <v>487</v>
      </c>
      <c r="P221" s="7"/>
      <c r="Q221" s="7"/>
    </row>
    <row r="222" spans="1:17" ht="12.75">
      <c r="A222" s="19" t="s">
        <v>58</v>
      </c>
      <c r="B222" s="11" t="s">
        <v>63</v>
      </c>
      <c r="C222" s="15">
        <v>12000</v>
      </c>
      <c r="D222" s="15">
        <v>272</v>
      </c>
      <c r="E222" s="15">
        <f t="shared" si="6"/>
        <v>3264000</v>
      </c>
      <c r="F222" s="11">
        <v>5.357</v>
      </c>
      <c r="G222" s="11"/>
      <c r="H222" s="59">
        <f t="shared" si="7"/>
        <v>64284</v>
      </c>
      <c r="I222" s="18">
        <v>5.357</v>
      </c>
      <c r="J222" s="19">
        <v>5.357</v>
      </c>
      <c r="K222" s="19">
        <v>1912</v>
      </c>
      <c r="L222" s="19" t="s">
        <v>1212</v>
      </c>
      <c r="M222" s="62" t="s">
        <v>1233</v>
      </c>
      <c r="O222" s="7" t="s">
        <v>487</v>
      </c>
      <c r="P222" s="7"/>
      <c r="Q222" s="7"/>
    </row>
    <row r="223" spans="2:17" ht="12.75">
      <c r="B223" s="23" t="s">
        <v>64</v>
      </c>
      <c r="C223" s="63" t="s">
        <v>1197</v>
      </c>
      <c r="D223" s="61" t="s">
        <v>1199</v>
      </c>
      <c r="E223" s="15">
        <f t="shared" si="6"/>
        <v>0</v>
      </c>
      <c r="F223" s="23"/>
      <c r="G223" s="23"/>
      <c r="H223" s="59">
        <f t="shared" si="7"/>
        <v>0</v>
      </c>
      <c r="I223" s="61" t="s">
        <v>1200</v>
      </c>
      <c r="J223" s="61" t="s">
        <v>1201</v>
      </c>
      <c r="K223" s="61" t="s">
        <v>1202</v>
      </c>
      <c r="L223" s="61" t="s">
        <v>1203</v>
      </c>
      <c r="O223" s="7" t="s">
        <v>487</v>
      </c>
      <c r="P223" s="61"/>
      <c r="Q223" s="61"/>
    </row>
    <row r="224" spans="1:17" ht="12.75">
      <c r="A224" s="19" t="s">
        <v>64</v>
      </c>
      <c r="B224" s="30" t="s">
        <v>65</v>
      </c>
      <c r="C224" s="41">
        <v>35000</v>
      </c>
      <c r="D224" s="62">
        <v>1556</v>
      </c>
      <c r="E224" s="15">
        <f t="shared" si="6"/>
        <v>54460000</v>
      </c>
      <c r="F224" s="30">
        <v>60</v>
      </c>
      <c r="G224" s="30"/>
      <c r="H224" s="59">
        <f t="shared" si="7"/>
        <v>2100000</v>
      </c>
      <c r="I224" s="62">
        <v>15</v>
      </c>
      <c r="J224" s="62">
        <v>60</v>
      </c>
      <c r="K224" s="62">
        <v>1912</v>
      </c>
      <c r="L224" s="62" t="s">
        <v>1212</v>
      </c>
      <c r="O224" s="7" t="s">
        <v>487</v>
      </c>
      <c r="P224" s="61"/>
      <c r="Q224" s="61"/>
    </row>
    <row r="225" spans="1:17" ht="12.75">
      <c r="A225" s="19" t="s">
        <v>64</v>
      </c>
      <c r="B225" s="11" t="s">
        <v>66</v>
      </c>
      <c r="C225" s="15">
        <v>21400</v>
      </c>
      <c r="D225" s="15">
        <v>1190</v>
      </c>
      <c r="E225" s="15">
        <f t="shared" si="6"/>
        <v>25466000</v>
      </c>
      <c r="F225" s="11">
        <v>50</v>
      </c>
      <c r="G225" s="11" t="s">
        <v>1222</v>
      </c>
      <c r="H225" s="59">
        <f t="shared" si="7"/>
        <v>1070000</v>
      </c>
      <c r="I225" s="18">
        <v>30</v>
      </c>
      <c r="J225" s="19">
        <v>50</v>
      </c>
      <c r="K225" s="19" t="s">
        <v>1222</v>
      </c>
      <c r="L225" s="19" t="s">
        <v>1212</v>
      </c>
      <c r="O225" s="7" t="s">
        <v>487</v>
      </c>
      <c r="P225" s="7"/>
      <c r="Q225" s="7"/>
    </row>
    <row r="226" spans="1:17" ht="12.75">
      <c r="A226" s="19" t="s">
        <v>64</v>
      </c>
      <c r="B226" s="11" t="s">
        <v>67</v>
      </c>
      <c r="C226" s="15">
        <v>6000</v>
      </c>
      <c r="D226" s="15">
        <v>595</v>
      </c>
      <c r="E226" s="15">
        <f t="shared" si="6"/>
        <v>3570000</v>
      </c>
      <c r="F226" s="11">
        <v>30</v>
      </c>
      <c r="G226" s="11" t="s">
        <v>1222</v>
      </c>
      <c r="H226" s="59">
        <f t="shared" si="7"/>
        <v>180000</v>
      </c>
      <c r="I226" s="18">
        <v>30</v>
      </c>
      <c r="J226" s="19">
        <v>30</v>
      </c>
      <c r="K226" s="19" t="s">
        <v>1222</v>
      </c>
      <c r="L226" s="19" t="s">
        <v>1212</v>
      </c>
      <c r="M226" s="62" t="s">
        <v>1487</v>
      </c>
      <c r="O226" s="7" t="s">
        <v>487</v>
      </c>
      <c r="P226" s="7"/>
      <c r="Q226" s="7"/>
    </row>
    <row r="227" spans="1:17" ht="12.75">
      <c r="A227" s="19" t="s">
        <v>64</v>
      </c>
      <c r="B227" s="11" t="s">
        <v>68</v>
      </c>
      <c r="C227" s="15">
        <v>20000</v>
      </c>
      <c r="D227" s="15">
        <v>595</v>
      </c>
      <c r="E227" s="15">
        <f t="shared" si="6"/>
        <v>11900000</v>
      </c>
      <c r="F227" s="11">
        <v>30</v>
      </c>
      <c r="G227" s="11" t="s">
        <v>1222</v>
      </c>
      <c r="H227" s="59">
        <f t="shared" si="7"/>
        <v>600000</v>
      </c>
      <c r="I227" s="18">
        <v>30</v>
      </c>
      <c r="J227" s="19">
        <v>30</v>
      </c>
      <c r="K227" s="19" t="s">
        <v>1222</v>
      </c>
      <c r="L227" s="19" t="s">
        <v>1212</v>
      </c>
      <c r="O227" s="7" t="s">
        <v>487</v>
      </c>
      <c r="P227" s="7"/>
      <c r="Q227" s="7"/>
    </row>
    <row r="228" spans="1:17" ht="12.75">
      <c r="A228" s="19" t="s">
        <v>64</v>
      </c>
      <c r="B228" s="11" t="s">
        <v>69</v>
      </c>
      <c r="C228" s="15">
        <v>50000</v>
      </c>
      <c r="D228" s="15">
        <v>720</v>
      </c>
      <c r="E228" s="15">
        <f t="shared" si="6"/>
        <v>36000000</v>
      </c>
      <c r="F228" s="11">
        <v>37.5</v>
      </c>
      <c r="G228" s="11"/>
      <c r="H228" s="59">
        <f t="shared" si="7"/>
        <v>1875000</v>
      </c>
      <c r="I228" s="18">
        <v>27.5</v>
      </c>
      <c r="J228" s="19">
        <v>37.5</v>
      </c>
      <c r="K228" s="19" t="s">
        <v>1222</v>
      </c>
      <c r="L228" s="19" t="s">
        <v>1208</v>
      </c>
      <c r="O228" s="7" t="s">
        <v>487</v>
      </c>
      <c r="P228" s="7"/>
      <c r="Q228" s="7"/>
    </row>
    <row r="229" spans="1:17" ht="12.75">
      <c r="A229" s="19" t="s">
        <v>64</v>
      </c>
      <c r="B229" s="11" t="s">
        <v>70</v>
      </c>
      <c r="C229" s="15">
        <v>15000</v>
      </c>
      <c r="D229" s="15">
        <v>700</v>
      </c>
      <c r="E229" s="15">
        <f t="shared" si="6"/>
        <v>10500000</v>
      </c>
      <c r="F229" s="11">
        <v>0</v>
      </c>
      <c r="G229" s="11"/>
      <c r="H229" s="59">
        <f t="shared" si="7"/>
        <v>0</v>
      </c>
      <c r="I229" s="18" t="s">
        <v>1211</v>
      </c>
      <c r="J229" s="19" t="s">
        <v>1211</v>
      </c>
      <c r="K229" s="19" t="s">
        <v>1211</v>
      </c>
      <c r="L229" s="19" t="s">
        <v>1212</v>
      </c>
      <c r="O229" s="7" t="s">
        <v>487</v>
      </c>
      <c r="P229" s="7"/>
      <c r="Q229" s="7"/>
    </row>
    <row r="230" spans="1:17" ht="12.75">
      <c r="A230" s="19" t="s">
        <v>64</v>
      </c>
      <c r="B230" s="11" t="s">
        <v>71</v>
      </c>
      <c r="C230" s="15">
        <v>56000</v>
      </c>
      <c r="D230" s="15"/>
      <c r="E230" s="15">
        <f t="shared" si="6"/>
        <v>56000</v>
      </c>
      <c r="F230" s="11">
        <v>0</v>
      </c>
      <c r="G230" s="11"/>
      <c r="H230" s="59">
        <f t="shared" si="7"/>
        <v>0</v>
      </c>
      <c r="L230" s="19" t="s">
        <v>1212</v>
      </c>
      <c r="O230" s="7" t="s">
        <v>487</v>
      </c>
      <c r="P230" s="7"/>
      <c r="Q230" s="7"/>
    </row>
    <row r="231" spans="1:17" ht="12.75">
      <c r="A231" s="19" t="s">
        <v>64</v>
      </c>
      <c r="B231" s="7" t="s">
        <v>72</v>
      </c>
      <c r="C231" s="15">
        <v>14000</v>
      </c>
      <c r="D231" s="15">
        <v>144</v>
      </c>
      <c r="E231" s="15">
        <f t="shared" si="6"/>
        <v>2016000</v>
      </c>
      <c r="F231" s="7">
        <v>0</v>
      </c>
      <c r="G231" s="7"/>
      <c r="H231" s="59">
        <f t="shared" si="7"/>
        <v>0</v>
      </c>
      <c r="I231" s="18" t="s">
        <v>1211</v>
      </c>
      <c r="J231" s="19">
        <v>17.5</v>
      </c>
      <c r="K231" s="19">
        <v>1901</v>
      </c>
      <c r="L231" s="19" t="s">
        <v>1216</v>
      </c>
      <c r="O231" s="7" t="s">
        <v>487</v>
      </c>
      <c r="P231" s="7"/>
      <c r="Q231" s="7"/>
    </row>
    <row r="232" spans="1:17" ht="12.75">
      <c r="A232" s="19" t="s">
        <v>64</v>
      </c>
      <c r="B232" s="11" t="s">
        <v>73</v>
      </c>
      <c r="C232" s="15">
        <v>250000</v>
      </c>
      <c r="D232" s="15">
        <v>270</v>
      </c>
      <c r="E232" s="15">
        <f t="shared" si="6"/>
        <v>67500000</v>
      </c>
      <c r="F232" s="11">
        <v>13</v>
      </c>
      <c r="G232" s="11"/>
      <c r="H232" s="59">
        <f t="shared" si="7"/>
        <v>3250000</v>
      </c>
      <c r="I232" s="18">
        <v>12.5</v>
      </c>
      <c r="J232" s="19">
        <v>12.5</v>
      </c>
      <c r="K232" s="19">
        <v>1912</v>
      </c>
      <c r="L232" s="19" t="s">
        <v>1212</v>
      </c>
      <c r="O232" s="7" t="s">
        <v>487</v>
      </c>
      <c r="P232" s="7"/>
      <c r="Q232" s="7"/>
    </row>
    <row r="233" spans="1:17" ht="12.75">
      <c r="A233" s="19" t="s">
        <v>64</v>
      </c>
      <c r="B233" s="11" t="s">
        <v>74</v>
      </c>
      <c r="C233" s="15">
        <v>8000</v>
      </c>
      <c r="D233" s="15">
        <v>413</v>
      </c>
      <c r="E233" s="15">
        <f t="shared" si="6"/>
        <v>3304000</v>
      </c>
      <c r="F233" s="11">
        <v>18</v>
      </c>
      <c r="G233" s="11"/>
      <c r="H233" s="59">
        <f t="shared" si="7"/>
        <v>144000</v>
      </c>
      <c r="I233" s="18">
        <v>5</v>
      </c>
      <c r="J233" s="19">
        <v>18</v>
      </c>
      <c r="K233" s="19">
        <v>1912</v>
      </c>
      <c r="L233" s="19" t="s">
        <v>1216</v>
      </c>
      <c r="O233" s="7" t="s">
        <v>487</v>
      </c>
      <c r="P233" s="7"/>
      <c r="Q233" s="7"/>
    </row>
    <row r="234" spans="1:17" ht="12.75">
      <c r="A234" s="19" t="s">
        <v>64</v>
      </c>
      <c r="B234" s="11" t="s">
        <v>75</v>
      </c>
      <c r="C234" s="15">
        <v>336000</v>
      </c>
      <c r="D234" s="15">
        <v>5</v>
      </c>
      <c r="E234" s="15">
        <f t="shared" si="6"/>
        <v>1680000</v>
      </c>
      <c r="F234" s="11">
        <v>5</v>
      </c>
      <c r="G234" s="11"/>
      <c r="H234" s="59">
        <f t="shared" si="7"/>
        <v>1680000</v>
      </c>
      <c r="I234" s="18">
        <v>5</v>
      </c>
      <c r="J234" s="19" t="s">
        <v>1211</v>
      </c>
      <c r="K234" s="19" t="s">
        <v>1211</v>
      </c>
      <c r="L234" s="19" t="s">
        <v>1216</v>
      </c>
      <c r="M234" s="62" t="s">
        <v>1487</v>
      </c>
      <c r="O234" s="7" t="s">
        <v>487</v>
      </c>
      <c r="P234" s="7"/>
      <c r="Q234" s="7"/>
    </row>
    <row r="235" spans="1:17" ht="12.75">
      <c r="A235" s="19" t="s">
        <v>64</v>
      </c>
      <c r="B235" s="7" t="s">
        <v>76</v>
      </c>
      <c r="C235" s="15">
        <v>6000</v>
      </c>
      <c r="D235" s="15">
        <v>15</v>
      </c>
      <c r="E235" s="15">
        <f t="shared" si="6"/>
        <v>90000</v>
      </c>
      <c r="F235" s="7">
        <v>0</v>
      </c>
      <c r="G235" s="7"/>
      <c r="H235" s="59">
        <f t="shared" si="7"/>
        <v>0</v>
      </c>
      <c r="I235" s="18" t="s">
        <v>1211</v>
      </c>
      <c r="J235" s="19" t="s">
        <v>1211</v>
      </c>
      <c r="K235" s="19" t="s">
        <v>1211</v>
      </c>
      <c r="L235" s="19" t="s">
        <v>1216</v>
      </c>
      <c r="M235" s="62" t="s">
        <v>1487</v>
      </c>
      <c r="O235" s="7" t="s">
        <v>487</v>
      </c>
      <c r="P235" s="7"/>
      <c r="Q235" s="7"/>
    </row>
    <row r="236" spans="1:17" ht="12.75">
      <c r="A236" s="19" t="s">
        <v>64</v>
      </c>
      <c r="B236" s="11" t="s">
        <v>77</v>
      </c>
      <c r="C236" s="15">
        <v>49000</v>
      </c>
      <c r="D236" s="15">
        <v>549</v>
      </c>
      <c r="E236" s="15">
        <f t="shared" si="6"/>
        <v>26901000</v>
      </c>
      <c r="F236" s="11">
        <v>30</v>
      </c>
      <c r="G236" s="11"/>
      <c r="H236" s="59">
        <f t="shared" si="7"/>
        <v>1470000</v>
      </c>
      <c r="I236" s="18">
        <v>27.5</v>
      </c>
      <c r="J236" s="19">
        <v>27.5</v>
      </c>
      <c r="K236" s="19">
        <v>1912</v>
      </c>
      <c r="L236" s="19" t="s">
        <v>1212</v>
      </c>
      <c r="O236" s="7" t="s">
        <v>487</v>
      </c>
      <c r="P236" s="7"/>
      <c r="Q236" s="7"/>
    </row>
    <row r="237" spans="1:17" ht="12.75">
      <c r="A237" s="19" t="s">
        <v>64</v>
      </c>
      <c r="B237" s="11" t="s">
        <v>78</v>
      </c>
      <c r="C237" s="15">
        <v>36000</v>
      </c>
      <c r="D237" s="15">
        <v>15.75</v>
      </c>
      <c r="E237" s="15">
        <f t="shared" si="6"/>
        <v>567000</v>
      </c>
      <c r="F237" s="11" t="s">
        <v>1211</v>
      </c>
      <c r="G237" s="11"/>
      <c r="H237" s="59">
        <f t="shared" si="7"/>
        <v>36000</v>
      </c>
      <c r="I237" s="18" t="s">
        <v>1211</v>
      </c>
      <c r="J237" s="19" t="s">
        <v>1211</v>
      </c>
      <c r="K237" s="19" t="s">
        <v>1211</v>
      </c>
      <c r="L237" s="19" t="s">
        <v>1216</v>
      </c>
      <c r="O237" s="7" t="s">
        <v>487</v>
      </c>
      <c r="P237" s="7"/>
      <c r="Q237" s="7"/>
    </row>
    <row r="238" spans="1:17" ht="12.75">
      <c r="A238" s="19" t="s">
        <v>64</v>
      </c>
      <c r="B238" s="11" t="s">
        <v>79</v>
      </c>
      <c r="C238" s="15">
        <v>4000</v>
      </c>
      <c r="D238" s="15">
        <v>1655</v>
      </c>
      <c r="E238" s="15">
        <f t="shared" si="6"/>
        <v>6620000</v>
      </c>
      <c r="F238" s="11">
        <v>75</v>
      </c>
      <c r="G238" s="11" t="s">
        <v>1222</v>
      </c>
      <c r="H238" s="59">
        <f t="shared" si="7"/>
        <v>300000</v>
      </c>
      <c r="I238" s="18">
        <v>67.5</v>
      </c>
      <c r="J238" s="19">
        <v>75</v>
      </c>
      <c r="K238" s="19" t="s">
        <v>1222</v>
      </c>
      <c r="L238" s="19" t="s">
        <v>1212</v>
      </c>
      <c r="O238" s="7" t="s">
        <v>487</v>
      </c>
      <c r="P238" s="7"/>
      <c r="Q238" s="7"/>
    </row>
    <row r="239" spans="1:17" ht="12.75">
      <c r="A239" s="19" t="s">
        <v>64</v>
      </c>
      <c r="B239" s="11" t="s">
        <v>80</v>
      </c>
      <c r="C239" s="15">
        <v>120000</v>
      </c>
      <c r="D239" s="15">
        <v>272</v>
      </c>
      <c r="E239" s="15">
        <f t="shared" si="6"/>
        <v>32640000</v>
      </c>
      <c r="F239" s="11">
        <v>13.75</v>
      </c>
      <c r="G239" s="11"/>
      <c r="H239" s="59">
        <f t="shared" si="7"/>
        <v>1650000</v>
      </c>
      <c r="I239" s="18">
        <v>8.75</v>
      </c>
      <c r="J239" s="19">
        <v>13.75</v>
      </c>
      <c r="K239" s="19">
        <v>1912</v>
      </c>
      <c r="L239" s="19" t="s">
        <v>1212</v>
      </c>
      <c r="O239" s="7" t="s">
        <v>487</v>
      </c>
      <c r="P239" s="7"/>
      <c r="Q239" s="7"/>
    </row>
    <row r="240" spans="1:17" ht="12.75">
      <c r="A240" s="19" t="s">
        <v>64</v>
      </c>
      <c r="B240" s="7" t="s">
        <v>81</v>
      </c>
      <c r="C240" s="15">
        <v>1000</v>
      </c>
      <c r="D240" s="15">
        <v>500</v>
      </c>
      <c r="E240" s="15">
        <f t="shared" si="6"/>
        <v>500000</v>
      </c>
      <c r="F240" s="7">
        <v>183.63</v>
      </c>
      <c r="G240" s="7"/>
      <c r="H240" s="59">
        <f t="shared" si="7"/>
        <v>183630</v>
      </c>
      <c r="I240" s="18">
        <v>183.63</v>
      </c>
      <c r="J240" s="18">
        <v>183.63</v>
      </c>
      <c r="K240" s="19">
        <v>1912</v>
      </c>
      <c r="L240" s="19" t="s">
        <v>1216</v>
      </c>
      <c r="M240" s="62" t="s">
        <v>1487</v>
      </c>
      <c r="O240" s="7" t="s">
        <v>487</v>
      </c>
      <c r="P240" s="7"/>
      <c r="Q240" s="7"/>
    </row>
    <row r="241" spans="1:17" ht="12.75">
      <c r="A241" s="19" t="s">
        <v>64</v>
      </c>
      <c r="B241" s="11" t="s">
        <v>82</v>
      </c>
      <c r="C241" s="15">
        <v>20000</v>
      </c>
      <c r="D241" s="15">
        <v>608</v>
      </c>
      <c r="E241" s="15">
        <f t="shared" si="6"/>
        <v>12160000</v>
      </c>
      <c r="F241" s="11">
        <v>32</v>
      </c>
      <c r="G241" s="11" t="s">
        <v>1222</v>
      </c>
      <c r="H241" s="59">
        <f t="shared" si="7"/>
        <v>640000</v>
      </c>
      <c r="I241" s="18">
        <v>21.5</v>
      </c>
      <c r="J241" s="19">
        <v>32</v>
      </c>
      <c r="K241" s="19" t="s">
        <v>1222</v>
      </c>
      <c r="L241" s="19" t="s">
        <v>1212</v>
      </c>
      <c r="O241" s="7" t="s">
        <v>487</v>
      </c>
      <c r="P241" s="7"/>
      <c r="Q241" s="7"/>
    </row>
    <row r="242" spans="1:17" ht="12.75">
      <c r="A242" s="19" t="s">
        <v>64</v>
      </c>
      <c r="B242" s="11" t="s">
        <v>83</v>
      </c>
      <c r="C242" s="15">
        <v>20000</v>
      </c>
      <c r="D242" s="15">
        <v>591</v>
      </c>
      <c r="E242" s="15">
        <f t="shared" si="6"/>
        <v>11820000</v>
      </c>
      <c r="F242" s="11">
        <v>30</v>
      </c>
      <c r="G242" s="11"/>
      <c r="H242" s="59">
        <f t="shared" si="7"/>
        <v>600000</v>
      </c>
      <c r="I242" s="18">
        <v>10</v>
      </c>
      <c r="J242" s="19">
        <v>30</v>
      </c>
      <c r="K242" s="19">
        <v>1912</v>
      </c>
      <c r="L242" s="19" t="s">
        <v>1212</v>
      </c>
      <c r="O242" s="7" t="s">
        <v>487</v>
      </c>
      <c r="P242" s="7"/>
      <c r="Q242" s="7"/>
    </row>
    <row r="243" spans="1:17" ht="12.75">
      <c r="A243" s="19" t="s">
        <v>64</v>
      </c>
      <c r="B243" s="7" t="s">
        <v>84</v>
      </c>
      <c r="C243" s="15">
        <v>12000</v>
      </c>
      <c r="D243" s="15">
        <v>55.25</v>
      </c>
      <c r="E243" s="15">
        <f t="shared" si="6"/>
        <v>663000</v>
      </c>
      <c r="F243" s="7">
        <v>0</v>
      </c>
      <c r="G243" s="7"/>
      <c r="H243" s="59">
        <f t="shared" si="7"/>
        <v>0</v>
      </c>
      <c r="I243" s="18">
        <v>5</v>
      </c>
      <c r="J243" s="19">
        <v>11.4</v>
      </c>
      <c r="K243" s="19">
        <v>1901</v>
      </c>
      <c r="L243" s="19" t="s">
        <v>1216</v>
      </c>
      <c r="N243" s="19" t="s">
        <v>1217</v>
      </c>
      <c r="O243" s="7" t="s">
        <v>487</v>
      </c>
      <c r="P243" s="7"/>
      <c r="Q243" s="7"/>
    </row>
    <row r="244" spans="1:17" ht="12.75">
      <c r="A244" s="19" t="s">
        <v>64</v>
      </c>
      <c r="B244" s="11" t="s">
        <v>85</v>
      </c>
      <c r="C244" s="15">
        <v>20000</v>
      </c>
      <c r="D244" s="15">
        <v>730</v>
      </c>
      <c r="E244" s="15">
        <f t="shared" si="6"/>
        <v>14600000</v>
      </c>
      <c r="F244" s="11">
        <v>37.5</v>
      </c>
      <c r="G244" s="11" t="s">
        <v>1222</v>
      </c>
      <c r="H244" s="59">
        <f t="shared" si="7"/>
        <v>750000</v>
      </c>
      <c r="I244" s="18">
        <v>20</v>
      </c>
      <c r="J244" s="19">
        <v>37.5</v>
      </c>
      <c r="K244" s="19" t="s">
        <v>1222</v>
      </c>
      <c r="L244" s="19" t="s">
        <v>1212</v>
      </c>
      <c r="M244" s="62" t="s">
        <v>1512</v>
      </c>
      <c r="O244" s="7" t="s">
        <v>487</v>
      </c>
      <c r="P244" s="7"/>
      <c r="Q244" s="7"/>
    </row>
    <row r="245" spans="1:17" ht="12.75">
      <c r="A245" s="19" t="s">
        <v>64</v>
      </c>
      <c r="B245" s="11" t="s">
        <v>86</v>
      </c>
      <c r="C245" s="15">
        <v>50000</v>
      </c>
      <c r="D245" s="15">
        <v>590</v>
      </c>
      <c r="E245" s="15">
        <f t="shared" si="6"/>
        <v>29500000</v>
      </c>
      <c r="F245" s="11">
        <v>37.5</v>
      </c>
      <c r="G245" s="11" t="s">
        <v>1222</v>
      </c>
      <c r="H245" s="59">
        <f t="shared" si="7"/>
        <v>1875000</v>
      </c>
      <c r="I245" s="18">
        <v>20</v>
      </c>
      <c r="J245" s="19">
        <v>37.5</v>
      </c>
      <c r="K245" s="19" t="s">
        <v>1222</v>
      </c>
      <c r="L245" s="19" t="s">
        <v>1212</v>
      </c>
      <c r="O245" s="7" t="s">
        <v>487</v>
      </c>
      <c r="P245" s="7"/>
      <c r="Q245" s="7"/>
    </row>
    <row r="246" spans="2:17" ht="12.75">
      <c r="B246" s="23" t="s">
        <v>87</v>
      </c>
      <c r="C246" s="63" t="s">
        <v>1197</v>
      </c>
      <c r="D246" s="61" t="s">
        <v>1199</v>
      </c>
      <c r="E246" s="15">
        <f t="shared" si="6"/>
        <v>0</v>
      </c>
      <c r="F246" s="23"/>
      <c r="G246" s="23"/>
      <c r="H246" s="59">
        <f t="shared" si="7"/>
        <v>0</v>
      </c>
      <c r="I246" s="61" t="s">
        <v>1200</v>
      </c>
      <c r="J246" s="61" t="s">
        <v>1201</v>
      </c>
      <c r="K246" s="61" t="s">
        <v>1202</v>
      </c>
      <c r="L246" s="61" t="s">
        <v>1203</v>
      </c>
      <c r="O246" s="7" t="s">
        <v>487</v>
      </c>
      <c r="P246" s="61"/>
      <c r="Q246" s="61"/>
    </row>
    <row r="247" spans="1:17" ht="12.75">
      <c r="A247" s="19" t="s">
        <v>87</v>
      </c>
      <c r="B247" s="7" t="s">
        <v>88</v>
      </c>
      <c r="C247" s="15">
        <v>50000</v>
      </c>
      <c r="D247" s="15">
        <v>907</v>
      </c>
      <c r="E247" s="15">
        <f t="shared" si="6"/>
        <v>45350000</v>
      </c>
      <c r="F247" s="7">
        <v>45</v>
      </c>
      <c r="G247" s="7" t="s">
        <v>1222</v>
      </c>
      <c r="H247" s="59">
        <f t="shared" si="7"/>
        <v>2250000</v>
      </c>
      <c r="I247" s="18">
        <v>20</v>
      </c>
      <c r="J247" s="19">
        <v>45</v>
      </c>
      <c r="K247" s="19" t="s">
        <v>1214</v>
      </c>
      <c r="L247" s="19" t="s">
        <v>1208</v>
      </c>
      <c r="O247" s="7" t="s">
        <v>487</v>
      </c>
      <c r="P247" s="7"/>
      <c r="Q247" s="7"/>
    </row>
    <row r="248" spans="1:17" ht="12.75">
      <c r="A248" s="19" t="s">
        <v>87</v>
      </c>
      <c r="B248" s="7" t="s">
        <v>89</v>
      </c>
      <c r="C248" s="15">
        <v>53702</v>
      </c>
      <c r="D248" s="15">
        <v>125</v>
      </c>
      <c r="E248" s="15">
        <f t="shared" si="6"/>
        <v>6712750</v>
      </c>
      <c r="F248" s="7">
        <v>6</v>
      </c>
      <c r="G248" s="7"/>
      <c r="H248" s="59">
        <f t="shared" si="7"/>
        <v>322212</v>
      </c>
      <c r="I248" s="18">
        <v>5.9</v>
      </c>
      <c r="J248" s="19">
        <v>5.9</v>
      </c>
      <c r="K248" s="19">
        <v>1912</v>
      </c>
      <c r="L248" s="19" t="s">
        <v>1212</v>
      </c>
      <c r="O248" s="7" t="s">
        <v>487</v>
      </c>
      <c r="P248" s="7"/>
      <c r="Q248" s="7"/>
    </row>
    <row r="249" spans="1:17" ht="12.75">
      <c r="A249" s="19" t="s">
        <v>87</v>
      </c>
      <c r="B249" s="7" t="s">
        <v>90</v>
      </c>
      <c r="C249" s="15">
        <v>30000</v>
      </c>
      <c r="D249" s="15">
        <v>506.5</v>
      </c>
      <c r="E249" s="15">
        <f t="shared" si="6"/>
        <v>15195000</v>
      </c>
      <c r="F249" s="7">
        <v>25</v>
      </c>
      <c r="G249" s="7"/>
      <c r="H249" s="59">
        <f t="shared" si="7"/>
        <v>750000</v>
      </c>
      <c r="I249" s="18">
        <v>20</v>
      </c>
      <c r="J249" s="19">
        <v>20</v>
      </c>
      <c r="K249" s="19" t="s">
        <v>1214</v>
      </c>
      <c r="L249" s="19" t="s">
        <v>1212</v>
      </c>
      <c r="O249" s="7" t="s">
        <v>487</v>
      </c>
      <c r="P249" s="7"/>
      <c r="Q249" s="7"/>
    </row>
    <row r="250" spans="1:17" ht="12.75">
      <c r="A250" s="19" t="s">
        <v>87</v>
      </c>
      <c r="B250" s="7" t="s">
        <v>91</v>
      </c>
      <c r="C250" s="15">
        <v>250000</v>
      </c>
      <c r="D250" s="15">
        <v>146</v>
      </c>
      <c r="E250" s="15">
        <f t="shared" si="6"/>
        <v>36500000</v>
      </c>
      <c r="F250" s="7">
        <v>7</v>
      </c>
      <c r="G250" s="7"/>
      <c r="H250" s="59">
        <f t="shared" si="7"/>
        <v>1750000</v>
      </c>
      <c r="I250" s="18">
        <v>7</v>
      </c>
      <c r="J250" s="19">
        <v>7</v>
      </c>
      <c r="K250" s="19" t="s">
        <v>1222</v>
      </c>
      <c r="L250" s="19" t="s">
        <v>1208</v>
      </c>
      <c r="O250" s="7" t="s">
        <v>487</v>
      </c>
      <c r="P250" s="7"/>
      <c r="Q250" s="7"/>
    </row>
    <row r="251" spans="1:17" ht="12.75">
      <c r="A251" s="19" t="s">
        <v>87</v>
      </c>
      <c r="B251" s="7" t="s">
        <v>92</v>
      </c>
      <c r="C251" s="15">
        <v>40000</v>
      </c>
      <c r="D251" s="15">
        <v>257</v>
      </c>
      <c r="E251" s="15">
        <f t="shared" si="6"/>
        <v>10280000</v>
      </c>
      <c r="F251" s="7">
        <v>12.5</v>
      </c>
      <c r="G251" s="7" t="s">
        <v>1222</v>
      </c>
      <c r="H251" s="59">
        <f t="shared" si="7"/>
        <v>500000</v>
      </c>
      <c r="I251" s="18">
        <v>12.5</v>
      </c>
      <c r="J251" s="19">
        <v>12.5</v>
      </c>
      <c r="K251" s="19" t="s">
        <v>1222</v>
      </c>
      <c r="L251" s="19" t="s">
        <v>1212</v>
      </c>
      <c r="O251" s="7" t="s">
        <v>487</v>
      </c>
      <c r="P251" s="7"/>
      <c r="Q251" s="7"/>
    </row>
    <row r="252" spans="1:17" ht="12.75">
      <c r="A252" s="19" t="s">
        <v>87</v>
      </c>
      <c r="B252" s="7" t="s">
        <v>93</v>
      </c>
      <c r="C252" s="15">
        <v>50000</v>
      </c>
      <c r="D252" s="15">
        <v>1250</v>
      </c>
      <c r="E252" s="15">
        <f t="shared" si="6"/>
        <v>62500000</v>
      </c>
      <c r="F252" s="7">
        <v>50</v>
      </c>
      <c r="G252" s="7" t="s">
        <v>1222</v>
      </c>
      <c r="H252" s="59">
        <f t="shared" si="7"/>
        <v>2500000</v>
      </c>
      <c r="I252" s="18">
        <v>35</v>
      </c>
      <c r="J252" s="19">
        <v>40</v>
      </c>
      <c r="K252" s="19" t="s">
        <v>1222</v>
      </c>
      <c r="L252" s="19" t="s">
        <v>1212</v>
      </c>
      <c r="O252" s="7" t="s">
        <v>487</v>
      </c>
      <c r="P252" s="7"/>
      <c r="Q252" s="7"/>
    </row>
    <row r="253" spans="1:17" ht="12.75">
      <c r="A253" s="19" t="s">
        <v>87</v>
      </c>
      <c r="B253" s="7" t="s">
        <v>94</v>
      </c>
      <c r="C253" s="15">
        <v>88000</v>
      </c>
      <c r="D253" s="15">
        <v>371</v>
      </c>
      <c r="E253" s="15">
        <f t="shared" si="6"/>
        <v>32648000</v>
      </c>
      <c r="F253" s="7">
        <v>20</v>
      </c>
      <c r="G253" s="7" t="s">
        <v>1222</v>
      </c>
      <c r="H253" s="59">
        <f t="shared" si="7"/>
        <v>1760000</v>
      </c>
      <c r="I253" s="18">
        <v>20</v>
      </c>
      <c r="J253" s="19">
        <v>20</v>
      </c>
      <c r="K253" s="19" t="s">
        <v>1222</v>
      </c>
      <c r="L253" s="19" t="s">
        <v>1212</v>
      </c>
      <c r="O253" s="7" t="s">
        <v>487</v>
      </c>
      <c r="P253" s="7"/>
      <c r="Q253" s="7"/>
    </row>
    <row r="254" spans="1:17" ht="12.75">
      <c r="A254" s="19" t="s">
        <v>87</v>
      </c>
      <c r="B254" s="7" t="s">
        <v>95</v>
      </c>
      <c r="C254" s="15">
        <v>1500</v>
      </c>
      <c r="D254" s="15">
        <v>700</v>
      </c>
      <c r="E254" s="15">
        <f t="shared" si="6"/>
        <v>1050000</v>
      </c>
      <c r="F254" s="7">
        <v>0</v>
      </c>
      <c r="G254" s="7"/>
      <c r="H254" s="59">
        <f t="shared" si="7"/>
        <v>0</v>
      </c>
      <c r="I254" s="18" t="s">
        <v>1211</v>
      </c>
      <c r="J254" s="19" t="s">
        <v>1211</v>
      </c>
      <c r="K254" s="19" t="s">
        <v>1211</v>
      </c>
      <c r="L254" s="19" t="s">
        <v>1216</v>
      </c>
      <c r="O254" s="7" t="s">
        <v>487</v>
      </c>
      <c r="P254" s="7"/>
      <c r="Q254" s="7"/>
    </row>
    <row r="255" spans="1:17" ht="12.75">
      <c r="A255" s="19" t="s">
        <v>87</v>
      </c>
      <c r="B255" s="7" t="s">
        <v>96</v>
      </c>
      <c r="C255" s="15">
        <v>400000</v>
      </c>
      <c r="D255" s="15">
        <v>610</v>
      </c>
      <c r="E255" s="15">
        <f t="shared" si="6"/>
        <v>244000000</v>
      </c>
      <c r="F255" s="7">
        <v>0</v>
      </c>
      <c r="G255" s="7"/>
      <c r="H255" s="59">
        <f t="shared" si="7"/>
        <v>0</v>
      </c>
      <c r="I255" s="18">
        <v>10</v>
      </c>
      <c r="J255" s="19">
        <v>10</v>
      </c>
      <c r="K255" s="19">
        <v>1912</v>
      </c>
      <c r="L255" s="19" t="s">
        <v>1208</v>
      </c>
      <c r="O255" s="7" t="s">
        <v>487</v>
      </c>
      <c r="P255" s="7"/>
      <c r="Q255" s="7"/>
    </row>
    <row r="256" spans="1:17" ht="12.75">
      <c r="A256" s="19" t="s">
        <v>87</v>
      </c>
      <c r="B256" s="7" t="s">
        <v>97</v>
      </c>
      <c r="C256" s="15">
        <v>24000</v>
      </c>
      <c r="D256" s="15">
        <v>440</v>
      </c>
      <c r="E256" s="15">
        <f t="shared" si="6"/>
        <v>10560000</v>
      </c>
      <c r="F256" s="7">
        <v>25</v>
      </c>
      <c r="G256" s="7"/>
      <c r="H256" s="59">
        <f t="shared" si="7"/>
        <v>600000</v>
      </c>
      <c r="I256" s="18" t="s">
        <v>1211</v>
      </c>
      <c r="J256" s="19" t="s">
        <v>98</v>
      </c>
      <c r="L256" s="19" t="s">
        <v>1212</v>
      </c>
      <c r="O256" s="7" t="s">
        <v>487</v>
      </c>
      <c r="P256" s="7"/>
      <c r="Q256" s="7"/>
    </row>
    <row r="257" spans="1:17" ht="12.75">
      <c r="A257" s="19" t="s">
        <v>87</v>
      </c>
      <c r="B257" s="11" t="s">
        <v>99</v>
      </c>
      <c r="C257" s="15">
        <v>88000</v>
      </c>
      <c r="D257" s="15">
        <v>129</v>
      </c>
      <c r="E257" s="15">
        <f t="shared" si="6"/>
        <v>11352000</v>
      </c>
      <c r="F257" s="11">
        <v>5</v>
      </c>
      <c r="G257" s="11" t="s">
        <v>1222</v>
      </c>
      <c r="H257" s="59">
        <f t="shared" si="7"/>
        <v>440000</v>
      </c>
      <c r="I257" s="18">
        <v>15</v>
      </c>
      <c r="J257" s="19">
        <v>15</v>
      </c>
      <c r="K257" s="19" t="s">
        <v>100</v>
      </c>
      <c r="L257" s="19" t="s">
        <v>1212</v>
      </c>
      <c r="O257" s="7" t="s">
        <v>487</v>
      </c>
      <c r="P257" s="7"/>
      <c r="Q257" s="7"/>
    </row>
    <row r="258" spans="1:17" ht="12.75">
      <c r="A258" s="19" t="s">
        <v>87</v>
      </c>
      <c r="B258" s="11" t="s">
        <v>101</v>
      </c>
      <c r="C258" s="15">
        <v>20000</v>
      </c>
      <c r="D258" s="15">
        <v>705</v>
      </c>
      <c r="E258" s="15">
        <f t="shared" si="6"/>
        <v>14100000</v>
      </c>
      <c r="F258" s="11">
        <v>120</v>
      </c>
      <c r="G258" s="11"/>
      <c r="H258" s="59">
        <f t="shared" si="7"/>
        <v>2400000</v>
      </c>
      <c r="I258" s="18">
        <v>30</v>
      </c>
      <c r="J258" s="19">
        <v>100</v>
      </c>
      <c r="K258" s="19">
        <v>1912</v>
      </c>
      <c r="L258" s="19" t="s">
        <v>1212</v>
      </c>
      <c r="O258" s="7" t="s">
        <v>487</v>
      </c>
      <c r="P258" s="7"/>
      <c r="Q258" s="7"/>
    </row>
    <row r="259" spans="1:17" ht="12.75">
      <c r="A259" s="19" t="s">
        <v>87</v>
      </c>
      <c r="B259" s="11" t="s">
        <v>102</v>
      </c>
      <c r="C259" s="15">
        <v>14000</v>
      </c>
      <c r="D259" s="15">
        <v>250</v>
      </c>
      <c r="E259" s="15">
        <f t="shared" si="6"/>
        <v>3500000</v>
      </c>
      <c r="F259" s="11">
        <v>90</v>
      </c>
      <c r="G259" s="11"/>
      <c r="H259" s="59">
        <f t="shared" si="7"/>
        <v>1260000</v>
      </c>
      <c r="I259" s="18">
        <v>70</v>
      </c>
      <c r="J259" s="19">
        <v>70</v>
      </c>
      <c r="K259" s="19">
        <v>1912</v>
      </c>
      <c r="L259" s="19" t="s">
        <v>1212</v>
      </c>
      <c r="M259" s="62" t="s">
        <v>1489</v>
      </c>
      <c r="O259" s="7" t="s">
        <v>487</v>
      </c>
      <c r="P259" s="7"/>
      <c r="Q259" s="7"/>
    </row>
    <row r="260" spans="1:17" ht="12.75">
      <c r="A260" s="19" t="s">
        <v>87</v>
      </c>
      <c r="B260" s="11" t="s">
        <v>103</v>
      </c>
      <c r="C260" s="15">
        <v>16000</v>
      </c>
      <c r="D260" s="15" t="s">
        <v>1211</v>
      </c>
      <c r="E260" s="15">
        <f aca="true" t="shared" si="8" ref="E260:E323">PRODUCT(D260,C260)</f>
        <v>16000</v>
      </c>
      <c r="F260" s="11">
        <v>25</v>
      </c>
      <c r="G260" s="11"/>
      <c r="H260" s="59">
        <f t="shared" si="7"/>
        <v>400000</v>
      </c>
      <c r="I260" s="18">
        <v>25</v>
      </c>
      <c r="J260" s="19">
        <v>25</v>
      </c>
      <c r="K260" s="19" t="s">
        <v>1222</v>
      </c>
      <c r="L260" s="19" t="s">
        <v>1216</v>
      </c>
      <c r="O260" s="7" t="s">
        <v>487</v>
      </c>
      <c r="P260" s="7"/>
      <c r="Q260" s="7"/>
    </row>
    <row r="261" spans="1:17" ht="12.75">
      <c r="A261" s="19" t="s">
        <v>87</v>
      </c>
      <c r="B261" s="11" t="s">
        <v>104</v>
      </c>
      <c r="C261" s="15">
        <v>14000</v>
      </c>
      <c r="D261" s="15">
        <v>670</v>
      </c>
      <c r="E261" s="15">
        <f t="shared" si="8"/>
        <v>9380000</v>
      </c>
      <c r="F261" s="11">
        <v>37.15</v>
      </c>
      <c r="G261" s="11"/>
      <c r="H261" s="59">
        <f aca="true" t="shared" si="9" ref="H261:H324">PRODUCT(C261,F261)</f>
        <v>520100</v>
      </c>
      <c r="I261" s="18">
        <v>34.76</v>
      </c>
      <c r="J261" s="19">
        <v>34.76</v>
      </c>
      <c r="K261" s="19">
        <v>1912</v>
      </c>
      <c r="L261" s="19" t="s">
        <v>1212</v>
      </c>
      <c r="M261" s="62" t="s">
        <v>1512</v>
      </c>
      <c r="O261" s="7" t="s">
        <v>487</v>
      </c>
      <c r="P261" s="7"/>
      <c r="Q261" s="7"/>
    </row>
    <row r="262" spans="1:17" ht="12.75">
      <c r="A262" s="19" t="s">
        <v>87</v>
      </c>
      <c r="B262" s="11" t="s">
        <v>105</v>
      </c>
      <c r="C262" s="15">
        <v>5000</v>
      </c>
      <c r="D262" s="15">
        <v>500</v>
      </c>
      <c r="E262" s="15">
        <f t="shared" si="8"/>
        <v>2500000</v>
      </c>
      <c r="F262" s="11">
        <v>60</v>
      </c>
      <c r="G262" s="11"/>
      <c r="H262" s="59">
        <f t="shared" si="9"/>
        <v>300000</v>
      </c>
      <c r="I262" s="18">
        <v>40</v>
      </c>
      <c r="J262" s="19">
        <v>40</v>
      </c>
      <c r="K262" s="19">
        <v>1912</v>
      </c>
      <c r="L262" s="19" t="s">
        <v>1216</v>
      </c>
      <c r="O262" s="7" t="s">
        <v>487</v>
      </c>
      <c r="P262" s="7"/>
      <c r="Q262" s="7"/>
    </row>
    <row r="263" spans="1:17" ht="12.75">
      <c r="A263" s="19" t="s">
        <v>87</v>
      </c>
      <c r="B263" s="11" t="s">
        <v>106</v>
      </c>
      <c r="C263" s="15">
        <v>100000</v>
      </c>
      <c r="D263" s="15">
        <v>422</v>
      </c>
      <c r="E263" s="15">
        <f t="shared" si="8"/>
        <v>42200000</v>
      </c>
      <c r="F263" s="11">
        <v>12.5</v>
      </c>
      <c r="G263" s="11"/>
      <c r="H263" s="59">
        <f t="shared" si="9"/>
        <v>1250000</v>
      </c>
      <c r="I263" s="18">
        <v>12.5</v>
      </c>
      <c r="J263" s="19">
        <v>12.5</v>
      </c>
      <c r="K263" s="19">
        <v>1912613</v>
      </c>
      <c r="L263" s="19" t="s">
        <v>1208</v>
      </c>
      <c r="O263" s="7" t="s">
        <v>487</v>
      </c>
      <c r="P263" s="7"/>
      <c r="Q263" s="7"/>
    </row>
    <row r="264" spans="1:17" ht="12.75">
      <c r="A264" s="19" t="s">
        <v>87</v>
      </c>
      <c r="B264" s="11" t="s">
        <v>107</v>
      </c>
      <c r="C264" s="15">
        <v>10000</v>
      </c>
      <c r="D264" s="15">
        <v>1028</v>
      </c>
      <c r="E264" s="15">
        <f t="shared" si="8"/>
        <v>10280000</v>
      </c>
      <c r="F264" s="11">
        <v>10.71</v>
      </c>
      <c r="G264" s="11" t="s">
        <v>1222</v>
      </c>
      <c r="H264" s="59">
        <f t="shared" si="9"/>
        <v>107100.00000000001</v>
      </c>
      <c r="I264" s="18">
        <v>10.71</v>
      </c>
      <c r="J264" s="19">
        <v>10.71</v>
      </c>
      <c r="K264" s="19" t="s">
        <v>1222</v>
      </c>
      <c r="L264" s="19" t="s">
        <v>1212</v>
      </c>
      <c r="M264" s="62" t="s">
        <v>1233</v>
      </c>
      <c r="O264" s="7" t="s">
        <v>487</v>
      </c>
      <c r="P264" s="7"/>
      <c r="Q264" s="7"/>
    </row>
    <row r="265" spans="1:17" ht="12.75">
      <c r="A265" s="19" t="s">
        <v>87</v>
      </c>
      <c r="B265" s="7" t="s">
        <v>108</v>
      </c>
      <c r="C265" s="15">
        <v>76000</v>
      </c>
      <c r="D265" s="15">
        <v>400</v>
      </c>
      <c r="E265" s="15">
        <f t="shared" si="8"/>
        <v>30400000</v>
      </c>
      <c r="F265" s="7">
        <v>20</v>
      </c>
      <c r="G265" s="7"/>
      <c r="H265" s="59">
        <f t="shared" si="9"/>
        <v>1520000</v>
      </c>
      <c r="I265" s="18">
        <v>17.5</v>
      </c>
      <c r="J265" s="19">
        <v>17.5</v>
      </c>
      <c r="K265" s="19">
        <v>1912</v>
      </c>
      <c r="L265" s="19" t="s">
        <v>1212</v>
      </c>
      <c r="O265" s="7" t="s">
        <v>487</v>
      </c>
      <c r="P265" s="7"/>
      <c r="Q265" s="7"/>
    </row>
    <row r="266" spans="1:17" ht="12.75">
      <c r="A266" s="19" t="s">
        <v>87</v>
      </c>
      <c r="B266" s="7" t="s">
        <v>109</v>
      </c>
      <c r="C266" s="15">
        <v>40000</v>
      </c>
      <c r="D266" s="15">
        <v>350.5</v>
      </c>
      <c r="E266" s="15">
        <f t="shared" si="8"/>
        <v>14020000</v>
      </c>
      <c r="F266" s="7">
        <v>15</v>
      </c>
      <c r="G266" s="7"/>
      <c r="H266" s="59">
        <f t="shared" si="9"/>
        <v>600000</v>
      </c>
      <c r="I266" s="18">
        <v>13.75</v>
      </c>
      <c r="J266" s="97">
        <v>13.75</v>
      </c>
      <c r="K266" s="19">
        <v>1912</v>
      </c>
      <c r="L266" s="19" t="s">
        <v>1212</v>
      </c>
      <c r="O266" s="7" t="s">
        <v>487</v>
      </c>
      <c r="P266" s="7"/>
      <c r="Q266" s="7"/>
    </row>
    <row r="267" spans="1:17" ht="12.75">
      <c r="A267" s="19" t="s">
        <v>87</v>
      </c>
      <c r="B267" s="7" t="s">
        <v>110</v>
      </c>
      <c r="C267" s="15">
        <v>28000</v>
      </c>
      <c r="D267" s="15">
        <v>512</v>
      </c>
      <c r="E267" s="15">
        <f t="shared" si="8"/>
        <v>14336000</v>
      </c>
      <c r="F267" s="7">
        <v>0</v>
      </c>
      <c r="G267" s="7"/>
      <c r="H267" s="59">
        <f t="shared" si="9"/>
        <v>0</v>
      </c>
      <c r="I267" s="18" t="s">
        <v>1211</v>
      </c>
      <c r="J267" s="19" t="s">
        <v>98</v>
      </c>
      <c r="L267" s="19" t="s">
        <v>1212</v>
      </c>
      <c r="O267" s="7" t="s">
        <v>487</v>
      </c>
      <c r="P267" s="7"/>
      <c r="Q267" s="7"/>
    </row>
    <row r="268" spans="1:17" ht="12.75">
      <c r="A268" s="19" t="s">
        <v>87</v>
      </c>
      <c r="B268" s="7" t="s">
        <v>111</v>
      </c>
      <c r="C268" s="15">
        <v>50000</v>
      </c>
      <c r="D268" s="15">
        <v>93</v>
      </c>
      <c r="E268" s="15">
        <f t="shared" si="8"/>
        <v>4650000</v>
      </c>
      <c r="F268" s="7">
        <v>5</v>
      </c>
      <c r="G268" s="7"/>
      <c r="H268" s="59">
        <f t="shared" si="9"/>
        <v>250000</v>
      </c>
      <c r="I268" s="18">
        <v>5</v>
      </c>
      <c r="J268" s="19">
        <v>5</v>
      </c>
      <c r="K268" s="19">
        <v>1912</v>
      </c>
      <c r="L268" s="19" t="s">
        <v>1212</v>
      </c>
      <c r="O268" s="7" t="s">
        <v>487</v>
      </c>
      <c r="P268" s="7"/>
      <c r="Q268" s="7"/>
    </row>
    <row r="269" spans="1:17" ht="12.75">
      <c r="A269" s="19" t="s">
        <v>87</v>
      </c>
      <c r="B269" s="7" t="s">
        <v>112</v>
      </c>
      <c r="C269" s="15">
        <v>80000</v>
      </c>
      <c r="D269" s="15">
        <v>153.75</v>
      </c>
      <c r="E269" s="15">
        <f t="shared" si="8"/>
        <v>12300000</v>
      </c>
      <c r="F269" s="7">
        <v>7</v>
      </c>
      <c r="G269" s="7" t="s">
        <v>1222</v>
      </c>
      <c r="H269" s="59">
        <f t="shared" si="9"/>
        <v>560000</v>
      </c>
      <c r="I269" s="18">
        <v>7</v>
      </c>
      <c r="J269" s="19">
        <v>7</v>
      </c>
      <c r="K269" s="19" t="s">
        <v>1222</v>
      </c>
      <c r="L269" s="19" t="s">
        <v>1212</v>
      </c>
      <c r="O269" s="7" t="s">
        <v>487</v>
      </c>
      <c r="P269" s="7"/>
      <c r="Q269" s="7"/>
    </row>
    <row r="270" spans="1:17" ht="12.75">
      <c r="A270" s="19" t="s">
        <v>87</v>
      </c>
      <c r="B270" s="35" t="s">
        <v>113</v>
      </c>
      <c r="C270" s="15">
        <v>60000</v>
      </c>
      <c r="D270" s="15">
        <v>620</v>
      </c>
      <c r="E270" s="15">
        <f t="shared" si="8"/>
        <v>37200000</v>
      </c>
      <c r="F270" s="35">
        <f>13.75+14</f>
        <v>27.75</v>
      </c>
      <c r="G270" s="35"/>
      <c r="H270" s="59">
        <f t="shared" si="9"/>
        <v>1665000</v>
      </c>
      <c r="I270" s="18">
        <v>14</v>
      </c>
      <c r="J270" s="19">
        <v>27.5</v>
      </c>
      <c r="K270" s="19">
        <v>1911</v>
      </c>
      <c r="L270" s="19" t="s">
        <v>1208</v>
      </c>
      <c r="O270" s="7" t="s">
        <v>487</v>
      </c>
      <c r="P270" s="7"/>
      <c r="Q270" s="7"/>
    </row>
    <row r="271" spans="1:17" ht="12.75">
      <c r="A271" s="19" t="s">
        <v>87</v>
      </c>
      <c r="B271" s="35" t="s">
        <v>114</v>
      </c>
      <c r="C271" s="15">
        <v>6000</v>
      </c>
      <c r="D271" s="15">
        <v>850</v>
      </c>
      <c r="E271" s="15">
        <f t="shared" si="8"/>
        <v>5100000</v>
      </c>
      <c r="F271" s="35">
        <f>10.5+8.75</f>
        <v>19.25</v>
      </c>
      <c r="G271" s="35"/>
      <c r="H271" s="59">
        <f t="shared" si="9"/>
        <v>115500</v>
      </c>
      <c r="I271" s="18">
        <v>10.5</v>
      </c>
      <c r="J271" s="19">
        <v>21</v>
      </c>
      <c r="K271" s="19">
        <v>1912</v>
      </c>
      <c r="L271" s="19" t="s">
        <v>1212</v>
      </c>
      <c r="M271" s="62" t="s">
        <v>1489</v>
      </c>
      <c r="O271" s="7" t="s">
        <v>487</v>
      </c>
      <c r="P271" s="7"/>
      <c r="Q271" s="7"/>
    </row>
    <row r="272" spans="1:17" ht="12.75">
      <c r="A272" s="19" t="s">
        <v>87</v>
      </c>
      <c r="B272" s="35" t="s">
        <v>115</v>
      </c>
      <c r="C272" s="15">
        <v>28000</v>
      </c>
      <c r="D272" s="15">
        <v>785</v>
      </c>
      <c r="E272" s="15">
        <f t="shared" si="8"/>
        <v>21980000</v>
      </c>
      <c r="F272" s="35">
        <v>43.334</v>
      </c>
      <c r="G272" s="35" t="s">
        <v>1222</v>
      </c>
      <c r="H272" s="59">
        <f t="shared" si="9"/>
        <v>1213352</v>
      </c>
      <c r="I272" s="18">
        <v>20</v>
      </c>
      <c r="J272" s="19">
        <v>20</v>
      </c>
      <c r="K272" s="19" t="s">
        <v>1214</v>
      </c>
      <c r="L272" s="19" t="s">
        <v>1212</v>
      </c>
      <c r="O272" s="7" t="s">
        <v>487</v>
      </c>
      <c r="P272" s="7"/>
      <c r="Q272" s="7"/>
    </row>
    <row r="273" spans="1:17" ht="12.75">
      <c r="A273" s="19" t="s">
        <v>87</v>
      </c>
      <c r="B273" s="35" t="s">
        <v>116</v>
      </c>
      <c r="C273" s="15">
        <v>30000</v>
      </c>
      <c r="D273" s="15">
        <v>88</v>
      </c>
      <c r="E273" s="15">
        <f t="shared" si="8"/>
        <v>2640000</v>
      </c>
      <c r="F273" s="35">
        <v>5</v>
      </c>
      <c r="G273" s="35" t="s">
        <v>1222</v>
      </c>
      <c r="H273" s="59">
        <f t="shared" si="9"/>
        <v>150000</v>
      </c>
      <c r="I273" s="18">
        <v>1</v>
      </c>
      <c r="J273" s="19">
        <v>5</v>
      </c>
      <c r="K273" s="19" t="s">
        <v>1222</v>
      </c>
      <c r="L273" s="19" t="s">
        <v>1216</v>
      </c>
      <c r="O273" s="7" t="s">
        <v>487</v>
      </c>
      <c r="P273" s="7"/>
      <c r="Q273" s="7"/>
    </row>
    <row r="274" spans="1:17" ht="12.75">
      <c r="A274" s="19" t="s">
        <v>87</v>
      </c>
      <c r="B274" s="35" t="s">
        <v>117</v>
      </c>
      <c r="C274" s="15">
        <v>8000</v>
      </c>
      <c r="D274" s="15">
        <v>581</v>
      </c>
      <c r="E274" s="15">
        <f t="shared" si="8"/>
        <v>4648000</v>
      </c>
      <c r="F274" s="35">
        <v>30</v>
      </c>
      <c r="G274" s="35" t="s">
        <v>1222</v>
      </c>
      <c r="H274" s="59">
        <f t="shared" si="9"/>
        <v>240000</v>
      </c>
      <c r="I274" s="18">
        <v>30</v>
      </c>
      <c r="J274" s="19">
        <v>30</v>
      </c>
      <c r="K274" s="19" t="s">
        <v>1214</v>
      </c>
      <c r="L274" s="19" t="s">
        <v>1216</v>
      </c>
      <c r="O274" s="7" t="s">
        <v>487</v>
      </c>
      <c r="P274" s="7"/>
      <c r="Q274" s="7"/>
    </row>
    <row r="275" spans="1:17" ht="12.75">
      <c r="A275" s="19" t="s">
        <v>87</v>
      </c>
      <c r="B275" s="7" t="s">
        <v>118</v>
      </c>
      <c r="C275" s="15">
        <v>12000</v>
      </c>
      <c r="D275" s="15">
        <v>1680</v>
      </c>
      <c r="E275" s="15">
        <f t="shared" si="8"/>
        <v>20160000</v>
      </c>
      <c r="F275" s="7">
        <v>65</v>
      </c>
      <c r="G275" s="7"/>
      <c r="H275" s="59">
        <f t="shared" si="9"/>
        <v>780000</v>
      </c>
      <c r="I275" s="18">
        <v>65</v>
      </c>
      <c r="J275" s="19">
        <v>65</v>
      </c>
      <c r="K275" s="19">
        <v>1912</v>
      </c>
      <c r="L275" s="19" t="s">
        <v>1212</v>
      </c>
      <c r="O275" s="7" t="s">
        <v>487</v>
      </c>
      <c r="P275" s="7"/>
      <c r="Q275" s="7"/>
    </row>
    <row r="276" spans="1:17" ht="12.75">
      <c r="A276" s="19" t="s">
        <v>87</v>
      </c>
      <c r="B276" s="7" t="s">
        <v>119</v>
      </c>
      <c r="C276" s="15">
        <v>18000</v>
      </c>
      <c r="D276" s="15">
        <v>295</v>
      </c>
      <c r="E276" s="15">
        <f t="shared" si="8"/>
        <v>5310000</v>
      </c>
      <c r="F276" s="7">
        <v>0</v>
      </c>
      <c r="G276" s="7"/>
      <c r="H276" s="59">
        <f t="shared" si="9"/>
        <v>0</v>
      </c>
      <c r="I276" s="18">
        <v>12</v>
      </c>
      <c r="J276" s="19">
        <v>12</v>
      </c>
      <c r="K276" s="19">
        <v>1900</v>
      </c>
      <c r="L276" s="19" t="s">
        <v>1216</v>
      </c>
      <c r="O276" s="7" t="s">
        <v>487</v>
      </c>
      <c r="P276" s="7"/>
      <c r="Q276" s="7"/>
    </row>
    <row r="277" spans="1:17" ht="12.75">
      <c r="A277" s="19" t="s">
        <v>87</v>
      </c>
      <c r="B277" s="11" t="s">
        <v>120</v>
      </c>
      <c r="C277" s="15">
        <v>40000</v>
      </c>
      <c r="D277" s="15">
        <v>585</v>
      </c>
      <c r="E277" s="15">
        <f t="shared" si="8"/>
        <v>23400000</v>
      </c>
      <c r="F277" s="11">
        <v>18.75</v>
      </c>
      <c r="G277" s="11"/>
      <c r="H277" s="59">
        <f t="shared" si="9"/>
        <v>750000</v>
      </c>
      <c r="I277" s="18" t="s">
        <v>1211</v>
      </c>
      <c r="J277" s="19">
        <v>15</v>
      </c>
      <c r="K277" s="19">
        <v>1912</v>
      </c>
      <c r="L277" s="19" t="s">
        <v>1212</v>
      </c>
      <c r="O277" s="7" t="s">
        <v>487</v>
      </c>
      <c r="P277" s="7"/>
      <c r="Q277" s="7"/>
    </row>
    <row r="278" spans="1:17" ht="12.75">
      <c r="A278" s="19" t="s">
        <v>87</v>
      </c>
      <c r="B278" s="7" t="s">
        <v>121</v>
      </c>
      <c r="C278" s="15">
        <v>20000</v>
      </c>
      <c r="D278" s="15">
        <v>1110</v>
      </c>
      <c r="E278" s="15">
        <f t="shared" si="8"/>
        <v>22200000</v>
      </c>
      <c r="F278" s="7">
        <v>42.5</v>
      </c>
      <c r="G278" s="7"/>
      <c r="H278" s="59">
        <f t="shared" si="9"/>
        <v>850000</v>
      </c>
      <c r="I278" s="18">
        <v>42.5</v>
      </c>
      <c r="J278" s="19">
        <v>42.5</v>
      </c>
      <c r="K278" s="19">
        <v>1912</v>
      </c>
      <c r="L278" s="19" t="s">
        <v>1212</v>
      </c>
      <c r="O278" s="7" t="s">
        <v>487</v>
      </c>
      <c r="P278" s="7"/>
      <c r="Q278" s="7"/>
    </row>
    <row r="279" spans="1:17" ht="12.75">
      <c r="A279" s="19" t="s">
        <v>87</v>
      </c>
      <c r="B279" s="7" t="s">
        <v>122</v>
      </c>
      <c r="C279" s="15">
        <v>100000</v>
      </c>
      <c r="D279" s="15">
        <v>750</v>
      </c>
      <c r="E279" s="15">
        <f t="shared" si="8"/>
        <v>75000000</v>
      </c>
      <c r="F279" s="7">
        <v>18.5</v>
      </c>
      <c r="G279" s="7"/>
      <c r="H279" s="59">
        <f t="shared" si="9"/>
        <v>1850000</v>
      </c>
      <c r="I279" s="18">
        <v>18.5</v>
      </c>
      <c r="J279" s="19">
        <v>18.5</v>
      </c>
      <c r="K279" s="19" t="s">
        <v>1214</v>
      </c>
      <c r="L279" s="19" t="s">
        <v>1208</v>
      </c>
      <c r="O279" s="7" t="s">
        <v>487</v>
      </c>
      <c r="P279" s="7"/>
      <c r="Q279" s="7"/>
    </row>
    <row r="280" spans="1:17" ht="12.75">
      <c r="A280" s="19" t="s">
        <v>87</v>
      </c>
      <c r="B280" s="7" t="s">
        <v>123</v>
      </c>
      <c r="C280" s="15">
        <v>10000</v>
      </c>
      <c r="D280" s="15">
        <v>1645</v>
      </c>
      <c r="E280" s="15">
        <f t="shared" si="8"/>
        <v>16450000</v>
      </c>
      <c r="F280" s="7">
        <v>33.33</v>
      </c>
      <c r="G280" s="7" t="s">
        <v>1222</v>
      </c>
      <c r="H280" s="59">
        <f t="shared" si="9"/>
        <v>333300</v>
      </c>
      <c r="I280" s="18">
        <v>28.33</v>
      </c>
      <c r="J280" s="19">
        <v>28.33</v>
      </c>
      <c r="K280" s="19" t="s">
        <v>1214</v>
      </c>
      <c r="L280" s="19" t="s">
        <v>1212</v>
      </c>
      <c r="M280" s="62" t="s">
        <v>1233</v>
      </c>
      <c r="O280" s="7" t="s">
        <v>487</v>
      </c>
      <c r="P280" s="7"/>
      <c r="Q280" s="7"/>
    </row>
    <row r="281" spans="1:17" ht="12.75">
      <c r="A281" s="19" t="s">
        <v>87</v>
      </c>
      <c r="B281" s="7" t="s">
        <v>124</v>
      </c>
      <c r="C281" s="15">
        <v>20000</v>
      </c>
      <c r="D281" s="15">
        <v>669</v>
      </c>
      <c r="E281" s="15">
        <f t="shared" si="8"/>
        <v>13380000</v>
      </c>
      <c r="F281" s="7">
        <v>37.5</v>
      </c>
      <c r="G281" s="7" t="s">
        <v>1284</v>
      </c>
      <c r="H281" s="59">
        <f t="shared" si="9"/>
        <v>750000</v>
      </c>
      <c r="J281" s="101">
        <v>0.075</v>
      </c>
      <c r="K281" s="19" t="s">
        <v>1222</v>
      </c>
      <c r="L281" s="19" t="s">
        <v>1212</v>
      </c>
      <c r="O281" s="7" t="s">
        <v>487</v>
      </c>
      <c r="P281" s="7"/>
      <c r="Q281" s="7"/>
    </row>
    <row r="282" spans="1:17" ht="12.75">
      <c r="A282" s="19" t="s">
        <v>87</v>
      </c>
      <c r="B282" s="7" t="s">
        <v>125</v>
      </c>
      <c r="C282" s="15">
        <v>4600</v>
      </c>
      <c r="D282" s="15">
        <v>458</v>
      </c>
      <c r="E282" s="15">
        <f t="shared" si="8"/>
        <v>2106800</v>
      </c>
      <c r="F282" s="7">
        <v>27.5</v>
      </c>
      <c r="G282" s="7"/>
      <c r="H282" s="59">
        <f t="shared" si="9"/>
        <v>126500</v>
      </c>
      <c r="I282" s="18">
        <v>27.5</v>
      </c>
      <c r="J282" s="19">
        <v>27.5</v>
      </c>
      <c r="K282" s="19" t="s">
        <v>1222</v>
      </c>
      <c r="L282" s="19" t="s">
        <v>1216</v>
      </c>
      <c r="O282" s="7" t="s">
        <v>487</v>
      </c>
      <c r="P282" s="7"/>
      <c r="Q282" s="7"/>
    </row>
    <row r="283" spans="1:17" ht="12.75">
      <c r="A283" s="19" t="s">
        <v>87</v>
      </c>
      <c r="B283" s="7" t="s">
        <v>126</v>
      </c>
      <c r="C283" s="15">
        <v>5600</v>
      </c>
      <c r="D283" s="15">
        <v>850</v>
      </c>
      <c r="E283" s="15">
        <f t="shared" si="8"/>
        <v>4760000</v>
      </c>
      <c r="F283" s="7">
        <v>50</v>
      </c>
      <c r="G283" s="7"/>
      <c r="H283" s="59">
        <f t="shared" si="9"/>
        <v>280000</v>
      </c>
      <c r="I283" s="18">
        <v>50</v>
      </c>
      <c r="J283" s="19">
        <v>50</v>
      </c>
      <c r="K283" s="19">
        <v>1912</v>
      </c>
      <c r="L283" s="19" t="s">
        <v>1216</v>
      </c>
      <c r="O283" s="7" t="s">
        <v>487</v>
      </c>
      <c r="P283" s="7"/>
      <c r="Q283" s="7"/>
    </row>
    <row r="284" spans="1:15" ht="12.75">
      <c r="A284" s="19" t="s">
        <v>87</v>
      </c>
      <c r="B284" s="11" t="s">
        <v>127</v>
      </c>
      <c r="C284" s="67">
        <v>40000</v>
      </c>
      <c r="D284" s="19">
        <v>251</v>
      </c>
      <c r="E284" s="15">
        <f t="shared" si="8"/>
        <v>10040000</v>
      </c>
      <c r="F284" s="11">
        <v>12.5</v>
      </c>
      <c r="G284" s="11" t="s">
        <v>1222</v>
      </c>
      <c r="H284" s="59">
        <f t="shared" si="9"/>
        <v>500000</v>
      </c>
      <c r="I284" s="19">
        <v>12.5</v>
      </c>
      <c r="J284" s="19">
        <v>12.5</v>
      </c>
      <c r="K284" s="19" t="s">
        <v>1222</v>
      </c>
      <c r="L284" s="19" t="s">
        <v>1212</v>
      </c>
      <c r="O284" s="7" t="s">
        <v>487</v>
      </c>
    </row>
    <row r="285" spans="1:17" ht="12.75">
      <c r="A285" s="19" t="s">
        <v>87</v>
      </c>
      <c r="B285" s="11" t="s">
        <v>128</v>
      </c>
      <c r="C285" s="15">
        <v>10000</v>
      </c>
      <c r="D285" s="15">
        <v>76.5</v>
      </c>
      <c r="E285" s="15">
        <f t="shared" si="8"/>
        <v>765000</v>
      </c>
      <c r="F285" s="11">
        <v>0</v>
      </c>
      <c r="G285" s="11"/>
      <c r="H285" s="59">
        <f t="shared" si="9"/>
        <v>0</v>
      </c>
      <c r="I285" s="18" t="s">
        <v>1211</v>
      </c>
      <c r="J285" s="19" t="s">
        <v>1248</v>
      </c>
      <c r="L285" s="19" t="s">
        <v>1212</v>
      </c>
      <c r="M285" s="62" t="s">
        <v>1233</v>
      </c>
      <c r="O285" s="7" t="s">
        <v>487</v>
      </c>
      <c r="P285" s="7"/>
      <c r="Q285" s="7"/>
    </row>
    <row r="286" spans="1:17" ht="12.75">
      <c r="A286" s="19" t="s">
        <v>87</v>
      </c>
      <c r="B286" s="7" t="s">
        <v>129</v>
      </c>
      <c r="C286" s="15">
        <v>36000</v>
      </c>
      <c r="D286" s="15">
        <v>580</v>
      </c>
      <c r="E286" s="15">
        <f t="shared" si="8"/>
        <v>20880000</v>
      </c>
      <c r="F286" s="7">
        <v>28</v>
      </c>
      <c r="G286" s="7"/>
      <c r="H286" s="59">
        <f t="shared" si="9"/>
        <v>1008000</v>
      </c>
      <c r="I286" s="18">
        <v>27</v>
      </c>
      <c r="J286" s="19">
        <v>27</v>
      </c>
      <c r="K286" s="19">
        <v>1912</v>
      </c>
      <c r="L286" s="19" t="s">
        <v>1212</v>
      </c>
      <c r="O286" s="7" t="s">
        <v>487</v>
      </c>
      <c r="P286" s="7"/>
      <c r="Q286" s="7"/>
    </row>
    <row r="287" spans="1:17" ht="12.75">
      <c r="A287" s="19" t="s">
        <v>87</v>
      </c>
      <c r="B287" s="7" t="s">
        <v>130</v>
      </c>
      <c r="C287" s="15">
        <v>5100</v>
      </c>
      <c r="D287" s="15">
        <v>375</v>
      </c>
      <c r="E287" s="15">
        <f t="shared" si="8"/>
        <v>1912500</v>
      </c>
      <c r="F287" s="7">
        <v>18</v>
      </c>
      <c r="G287" s="7"/>
      <c r="H287" s="59">
        <f t="shared" si="9"/>
        <v>91800</v>
      </c>
      <c r="I287" s="18">
        <v>17</v>
      </c>
      <c r="J287" s="19">
        <v>17</v>
      </c>
      <c r="K287" s="19">
        <v>1912</v>
      </c>
      <c r="L287" s="19" t="s">
        <v>1212</v>
      </c>
      <c r="M287" s="62" t="s">
        <v>1487</v>
      </c>
      <c r="O287" s="7" t="s">
        <v>487</v>
      </c>
      <c r="P287" s="7"/>
      <c r="Q287" s="7"/>
    </row>
    <row r="288" spans="1:17" ht="12.75">
      <c r="A288" s="19" t="s">
        <v>87</v>
      </c>
      <c r="B288" s="7" t="s">
        <v>131</v>
      </c>
      <c r="C288" s="15">
        <v>6480</v>
      </c>
      <c r="D288" s="15">
        <v>245</v>
      </c>
      <c r="E288" s="15">
        <f t="shared" si="8"/>
        <v>1587600</v>
      </c>
      <c r="F288" s="7">
        <v>13.75</v>
      </c>
      <c r="G288" s="7"/>
      <c r="H288" s="59">
        <f t="shared" si="9"/>
        <v>89100</v>
      </c>
      <c r="I288" s="18">
        <v>6.65</v>
      </c>
      <c r="J288" s="19">
        <v>13.85</v>
      </c>
      <c r="K288" s="19">
        <v>1911</v>
      </c>
      <c r="L288" s="19" t="s">
        <v>1216</v>
      </c>
      <c r="M288" s="62" t="s">
        <v>1512</v>
      </c>
      <c r="O288" s="7" t="s">
        <v>487</v>
      </c>
      <c r="P288" s="7"/>
      <c r="Q288" s="7"/>
    </row>
    <row r="289" spans="1:17" ht="12.75">
      <c r="A289" s="19" t="s">
        <v>87</v>
      </c>
      <c r="B289" s="7" t="s">
        <v>132</v>
      </c>
      <c r="C289" s="15">
        <v>26120</v>
      </c>
      <c r="D289" s="15">
        <v>202</v>
      </c>
      <c r="E289" s="15">
        <f t="shared" si="8"/>
        <v>5276240</v>
      </c>
      <c r="F289" s="7">
        <v>12.75</v>
      </c>
      <c r="G289" s="7"/>
      <c r="H289" s="59">
        <f t="shared" si="9"/>
        <v>333030</v>
      </c>
      <c r="I289" s="18">
        <v>7.5</v>
      </c>
      <c r="J289" s="19">
        <v>12.5</v>
      </c>
      <c r="K289" s="19">
        <v>1911</v>
      </c>
      <c r="L289" s="19" t="s">
        <v>1216</v>
      </c>
      <c r="M289" s="62" t="s">
        <v>1512</v>
      </c>
      <c r="O289" s="7" t="s">
        <v>487</v>
      </c>
      <c r="P289" s="7"/>
      <c r="Q289" s="7"/>
    </row>
    <row r="290" spans="1:17" ht="12.75">
      <c r="A290" s="19" t="s">
        <v>87</v>
      </c>
      <c r="B290" s="7" t="s">
        <v>133</v>
      </c>
      <c r="C290" s="15">
        <v>39500</v>
      </c>
      <c r="D290" s="15">
        <v>250</v>
      </c>
      <c r="E290" s="15">
        <f t="shared" si="8"/>
        <v>9875000</v>
      </c>
      <c r="F290" s="7">
        <v>10</v>
      </c>
      <c r="G290" s="7" t="s">
        <v>1222</v>
      </c>
      <c r="H290" s="59">
        <f t="shared" si="9"/>
        <v>395000</v>
      </c>
      <c r="I290" s="18">
        <v>10</v>
      </c>
      <c r="J290" s="19">
        <v>10</v>
      </c>
      <c r="K290" s="19" t="s">
        <v>1222</v>
      </c>
      <c r="L290" s="19" t="s">
        <v>1212</v>
      </c>
      <c r="M290" s="62" t="s">
        <v>1512</v>
      </c>
      <c r="O290" s="7" t="s">
        <v>487</v>
      </c>
      <c r="P290" s="7"/>
      <c r="Q290" s="7"/>
    </row>
    <row r="291" spans="1:17" ht="12.75">
      <c r="A291" s="19" t="s">
        <v>87</v>
      </c>
      <c r="B291" s="7" t="s">
        <v>134</v>
      </c>
      <c r="C291" s="15">
        <v>4500</v>
      </c>
      <c r="D291" s="15">
        <v>200</v>
      </c>
      <c r="E291" s="15">
        <f t="shared" si="8"/>
        <v>900000</v>
      </c>
      <c r="F291" s="7">
        <v>0</v>
      </c>
      <c r="G291" s="7"/>
      <c r="H291" s="59">
        <f t="shared" si="9"/>
        <v>0</v>
      </c>
      <c r="I291" s="18" t="s">
        <v>1211</v>
      </c>
      <c r="J291" s="19" t="s">
        <v>1248</v>
      </c>
      <c r="L291" s="19" t="s">
        <v>1212</v>
      </c>
      <c r="O291" s="7" t="s">
        <v>487</v>
      </c>
      <c r="P291" s="7"/>
      <c r="Q291" s="7"/>
    </row>
    <row r="292" spans="1:17" ht="12.75">
      <c r="A292" s="19" t="s">
        <v>87</v>
      </c>
      <c r="B292" s="7" t="s">
        <v>135</v>
      </c>
      <c r="C292" s="15">
        <v>60000</v>
      </c>
      <c r="D292" s="15">
        <v>281</v>
      </c>
      <c r="E292" s="15">
        <f t="shared" si="8"/>
        <v>16860000</v>
      </c>
      <c r="F292" s="7">
        <v>15</v>
      </c>
      <c r="G292" s="7"/>
      <c r="H292" s="59">
        <f t="shared" si="9"/>
        <v>900000</v>
      </c>
      <c r="I292" s="18">
        <v>15</v>
      </c>
      <c r="J292" s="19">
        <v>15</v>
      </c>
      <c r="K292" s="19" t="s">
        <v>1214</v>
      </c>
      <c r="L292" s="19" t="s">
        <v>1208</v>
      </c>
      <c r="O292" s="7" t="s">
        <v>487</v>
      </c>
      <c r="P292" s="7"/>
      <c r="Q292" s="7"/>
    </row>
    <row r="293" spans="1:17" ht="12.75">
      <c r="A293" s="19" t="s">
        <v>87</v>
      </c>
      <c r="B293" s="7" t="s">
        <v>136</v>
      </c>
      <c r="C293" s="15">
        <v>6000</v>
      </c>
      <c r="D293" s="15">
        <v>595</v>
      </c>
      <c r="E293" s="15">
        <f t="shared" si="8"/>
        <v>3570000</v>
      </c>
      <c r="F293" s="7">
        <v>30</v>
      </c>
      <c r="G293" s="7"/>
      <c r="H293" s="59">
        <f t="shared" si="9"/>
        <v>180000</v>
      </c>
      <c r="I293" s="18">
        <v>30</v>
      </c>
      <c r="J293" s="19">
        <v>30</v>
      </c>
      <c r="K293" s="19">
        <v>1912</v>
      </c>
      <c r="L293" s="19" t="s">
        <v>1212</v>
      </c>
      <c r="O293" s="7" t="s">
        <v>487</v>
      </c>
      <c r="P293" s="7"/>
      <c r="Q293" s="7"/>
    </row>
    <row r="294" spans="2:17" ht="12.75">
      <c r="B294" s="23" t="s">
        <v>137</v>
      </c>
      <c r="C294" s="63" t="s">
        <v>1197</v>
      </c>
      <c r="D294" s="61" t="s">
        <v>1199</v>
      </c>
      <c r="E294" s="15">
        <f t="shared" si="8"/>
        <v>0</v>
      </c>
      <c r="F294" s="23"/>
      <c r="G294" s="23"/>
      <c r="H294" s="59">
        <f t="shared" si="9"/>
        <v>0</v>
      </c>
      <c r="I294" s="61" t="s">
        <v>1200</v>
      </c>
      <c r="J294" s="61" t="s">
        <v>1201</v>
      </c>
      <c r="K294" s="61" t="s">
        <v>1202</v>
      </c>
      <c r="L294" s="61" t="s">
        <v>1203</v>
      </c>
      <c r="O294" s="7" t="s">
        <v>487</v>
      </c>
      <c r="P294" s="61"/>
      <c r="Q294" s="61"/>
    </row>
    <row r="295" spans="1:17" ht="12.75">
      <c r="A295" s="19" t="s">
        <v>137</v>
      </c>
      <c r="B295" s="7" t="s">
        <v>138</v>
      </c>
      <c r="C295" s="15">
        <v>17000</v>
      </c>
      <c r="D295" s="15">
        <v>6210</v>
      </c>
      <c r="E295" s="15">
        <f t="shared" si="8"/>
        <v>105570000</v>
      </c>
      <c r="F295" s="7">
        <v>185</v>
      </c>
      <c r="G295" s="7" t="s">
        <v>1222</v>
      </c>
      <c r="H295" s="59">
        <f t="shared" si="9"/>
        <v>3145000</v>
      </c>
      <c r="I295" s="18">
        <v>92.5</v>
      </c>
      <c r="J295" s="19">
        <v>170</v>
      </c>
      <c r="K295" s="19" t="s">
        <v>1214</v>
      </c>
      <c r="L295" s="19" t="s">
        <v>1212</v>
      </c>
      <c r="M295" s="62" t="s">
        <v>1484</v>
      </c>
      <c r="O295" s="7" t="s">
        <v>487</v>
      </c>
      <c r="P295" s="7"/>
      <c r="Q295" s="7"/>
    </row>
    <row r="296" spans="1:17" ht="12.75">
      <c r="A296" s="19" t="s">
        <v>137</v>
      </c>
      <c r="B296" s="11" t="s">
        <v>139</v>
      </c>
      <c r="C296" s="15">
        <v>23200</v>
      </c>
      <c r="D296" s="15">
        <v>2620</v>
      </c>
      <c r="E296" s="15">
        <f t="shared" si="8"/>
        <v>60784000</v>
      </c>
      <c r="F296" s="11">
        <v>120</v>
      </c>
      <c r="G296" s="11">
        <v>1913</v>
      </c>
      <c r="H296" s="59">
        <f t="shared" si="9"/>
        <v>2784000</v>
      </c>
      <c r="I296" s="18">
        <v>25</v>
      </c>
      <c r="J296" s="19">
        <v>115</v>
      </c>
      <c r="K296" s="19">
        <v>1912</v>
      </c>
      <c r="L296" s="19" t="s">
        <v>1212</v>
      </c>
      <c r="O296" s="7" t="s">
        <v>487</v>
      </c>
      <c r="P296" s="7"/>
      <c r="Q296" s="7"/>
    </row>
    <row r="297" spans="1:17" ht="12.75">
      <c r="A297" s="19" t="s">
        <v>137</v>
      </c>
      <c r="B297" s="7" t="s">
        <v>140</v>
      </c>
      <c r="C297" s="15">
        <v>19725</v>
      </c>
      <c r="D297" s="15">
        <v>800</v>
      </c>
      <c r="E297" s="15">
        <f t="shared" si="8"/>
        <v>15780000</v>
      </c>
      <c r="F297" s="7">
        <v>37</v>
      </c>
      <c r="G297" s="7" t="s">
        <v>1222</v>
      </c>
      <c r="H297" s="59">
        <f t="shared" si="9"/>
        <v>729825</v>
      </c>
      <c r="I297" s="18">
        <v>32</v>
      </c>
      <c r="J297" s="19">
        <v>37</v>
      </c>
      <c r="K297" s="19" t="s">
        <v>1222</v>
      </c>
      <c r="L297" s="19" t="s">
        <v>1212</v>
      </c>
      <c r="O297" s="7" t="s">
        <v>487</v>
      </c>
      <c r="P297" s="7"/>
      <c r="Q297" s="7"/>
    </row>
    <row r="298" spans="1:17" ht="12.75">
      <c r="A298" s="19" t="s">
        <v>137</v>
      </c>
      <c r="B298" s="11" t="s">
        <v>142</v>
      </c>
      <c r="C298" s="15">
        <v>21000</v>
      </c>
      <c r="D298" s="15">
        <v>460</v>
      </c>
      <c r="E298" s="15">
        <f t="shared" si="8"/>
        <v>9660000</v>
      </c>
      <c r="F298" s="11">
        <v>15</v>
      </c>
      <c r="G298" s="11"/>
      <c r="H298" s="59">
        <f t="shared" si="9"/>
        <v>315000</v>
      </c>
      <c r="I298" s="18">
        <v>12.5</v>
      </c>
      <c r="J298" s="19">
        <v>12.5</v>
      </c>
      <c r="K298" s="19">
        <v>1912</v>
      </c>
      <c r="L298" s="19" t="s">
        <v>1212</v>
      </c>
      <c r="O298" s="7" t="s">
        <v>487</v>
      </c>
      <c r="P298" s="7"/>
      <c r="Q298" s="7"/>
    </row>
    <row r="299" spans="1:17" ht="12.75">
      <c r="A299" s="19" t="s">
        <v>137</v>
      </c>
      <c r="B299" s="11" t="s">
        <v>143</v>
      </c>
      <c r="C299" s="15">
        <v>16000</v>
      </c>
      <c r="D299" s="15">
        <v>1730</v>
      </c>
      <c r="E299" s="15">
        <f t="shared" si="8"/>
        <v>27680000</v>
      </c>
      <c r="F299" s="11">
        <f>40+40</f>
        <v>80</v>
      </c>
      <c r="G299" s="11"/>
      <c r="H299" s="59">
        <f t="shared" si="9"/>
        <v>1280000</v>
      </c>
      <c r="I299" s="18">
        <v>40</v>
      </c>
      <c r="J299" s="19">
        <v>80</v>
      </c>
      <c r="K299" s="19">
        <v>1912</v>
      </c>
      <c r="L299" s="19" t="s">
        <v>1212</v>
      </c>
      <c r="O299" s="7" t="s">
        <v>487</v>
      </c>
      <c r="P299" s="7"/>
      <c r="Q299" s="7"/>
    </row>
    <row r="300" spans="1:17" ht="12.75">
      <c r="A300" s="19" t="s">
        <v>137</v>
      </c>
      <c r="B300" s="11" t="s">
        <v>144</v>
      </c>
      <c r="C300" s="15">
        <v>60000</v>
      </c>
      <c r="D300" s="15">
        <v>4890</v>
      </c>
      <c r="E300" s="15">
        <f t="shared" si="8"/>
        <v>293400000</v>
      </c>
      <c r="F300" s="11">
        <v>139.5</v>
      </c>
      <c r="G300" s="11"/>
      <c r="H300" s="59">
        <f t="shared" si="9"/>
        <v>8370000</v>
      </c>
      <c r="I300" s="18">
        <v>32</v>
      </c>
      <c r="J300" s="19">
        <v>120</v>
      </c>
      <c r="K300" s="19">
        <v>1912</v>
      </c>
      <c r="L300" s="19" t="s">
        <v>1212</v>
      </c>
      <c r="O300" s="7" t="s">
        <v>487</v>
      </c>
      <c r="P300" s="7"/>
      <c r="Q300" s="7"/>
    </row>
    <row r="301" spans="1:17" ht="12.75">
      <c r="A301" s="19" t="s">
        <v>137</v>
      </c>
      <c r="B301" s="7" t="s">
        <v>145</v>
      </c>
      <c r="C301" s="15">
        <v>24000</v>
      </c>
      <c r="D301" s="15">
        <v>1610</v>
      </c>
      <c r="E301" s="15">
        <f t="shared" si="8"/>
        <v>38640000</v>
      </c>
      <c r="F301" s="7">
        <v>75</v>
      </c>
      <c r="G301" s="7" t="s">
        <v>1222</v>
      </c>
      <c r="H301" s="59">
        <f t="shared" si="9"/>
        <v>1800000</v>
      </c>
      <c r="I301" s="18">
        <v>37.5</v>
      </c>
      <c r="J301" s="19">
        <v>65</v>
      </c>
      <c r="K301" s="19">
        <v>1912</v>
      </c>
      <c r="L301" s="19" t="s">
        <v>1212</v>
      </c>
      <c r="M301" s="62" t="s">
        <v>1512</v>
      </c>
      <c r="O301" s="7" t="s">
        <v>487</v>
      </c>
      <c r="P301" s="7"/>
      <c r="Q301" s="7"/>
    </row>
    <row r="302" spans="1:17" ht="12.75">
      <c r="A302" s="19" t="s">
        <v>137</v>
      </c>
      <c r="B302" s="11" t="s">
        <v>146</v>
      </c>
      <c r="C302" s="15">
        <v>180000</v>
      </c>
      <c r="D302" s="15">
        <v>469</v>
      </c>
      <c r="E302" s="15">
        <f t="shared" si="8"/>
        <v>84420000</v>
      </c>
      <c r="F302" s="11">
        <v>16</v>
      </c>
      <c r="G302" s="11"/>
      <c r="H302" s="59">
        <f t="shared" si="9"/>
        <v>2880000</v>
      </c>
      <c r="I302" s="18">
        <v>15</v>
      </c>
      <c r="J302" s="19">
        <v>15</v>
      </c>
      <c r="K302" s="19">
        <v>1912</v>
      </c>
      <c r="L302" s="19" t="s">
        <v>1212</v>
      </c>
      <c r="M302" s="62" t="s">
        <v>1484</v>
      </c>
      <c r="O302" s="7" t="s">
        <v>487</v>
      </c>
      <c r="P302" s="7"/>
      <c r="Q302" s="7"/>
    </row>
    <row r="303" spans="1:17" ht="12.75">
      <c r="A303" s="19" t="s">
        <v>137</v>
      </c>
      <c r="B303" s="11" t="s">
        <v>147</v>
      </c>
      <c r="C303" s="15">
        <v>2400</v>
      </c>
      <c r="D303" s="15">
        <v>1670</v>
      </c>
      <c r="E303" s="15">
        <f t="shared" si="8"/>
        <v>4008000</v>
      </c>
      <c r="F303" s="11">
        <v>88.54</v>
      </c>
      <c r="G303" s="11" t="s">
        <v>1222</v>
      </c>
      <c r="H303" s="59">
        <f t="shared" si="9"/>
        <v>212496.00000000003</v>
      </c>
      <c r="I303" s="18">
        <v>88.54</v>
      </c>
      <c r="J303" s="19">
        <v>88.54</v>
      </c>
      <c r="K303" s="19">
        <v>1912</v>
      </c>
      <c r="L303" s="19" t="s">
        <v>1212</v>
      </c>
      <c r="O303" s="7" t="s">
        <v>487</v>
      </c>
      <c r="P303" s="7"/>
      <c r="Q303" s="7"/>
    </row>
    <row r="304" spans="1:17" ht="12.75">
      <c r="A304" s="19" t="s">
        <v>137</v>
      </c>
      <c r="B304" s="7" t="s">
        <v>148</v>
      </c>
      <c r="C304" s="15">
        <v>25500</v>
      </c>
      <c r="D304" s="15">
        <v>1980</v>
      </c>
      <c r="E304" s="15">
        <f t="shared" si="8"/>
        <v>50490000</v>
      </c>
      <c r="F304" s="7">
        <f>42.5+42.5</f>
        <v>85</v>
      </c>
      <c r="G304" s="7"/>
      <c r="H304" s="59">
        <f t="shared" si="9"/>
        <v>2167500</v>
      </c>
      <c r="I304" s="18">
        <v>42.5</v>
      </c>
      <c r="J304" s="19">
        <v>85</v>
      </c>
      <c r="K304" s="19">
        <v>1912</v>
      </c>
      <c r="L304" s="19" t="s">
        <v>1212</v>
      </c>
      <c r="O304" s="7" t="s">
        <v>487</v>
      </c>
      <c r="P304" s="7"/>
      <c r="Q304" s="7"/>
    </row>
    <row r="305" spans="1:17" ht="12.75">
      <c r="A305" s="19" t="s">
        <v>137</v>
      </c>
      <c r="B305" s="11" t="s">
        <v>149</v>
      </c>
      <c r="C305" s="15">
        <v>32000</v>
      </c>
      <c r="D305" s="15">
        <v>68</v>
      </c>
      <c r="E305" s="15">
        <f t="shared" si="8"/>
        <v>2176000</v>
      </c>
      <c r="F305" s="11">
        <v>0</v>
      </c>
      <c r="G305" s="11"/>
      <c r="H305" s="59">
        <f t="shared" si="9"/>
        <v>0</v>
      </c>
      <c r="I305" s="18">
        <v>3</v>
      </c>
      <c r="J305" s="19">
        <v>5.5</v>
      </c>
      <c r="K305" s="19" t="s">
        <v>150</v>
      </c>
      <c r="L305" s="19" t="s">
        <v>1212</v>
      </c>
      <c r="O305" s="7" t="s">
        <v>487</v>
      </c>
      <c r="P305" s="7"/>
      <c r="Q305" s="7"/>
    </row>
    <row r="306" spans="1:17" ht="12.75">
      <c r="A306" s="19" t="s">
        <v>137</v>
      </c>
      <c r="B306" s="11" t="s">
        <v>151</v>
      </c>
      <c r="C306" s="15">
        <v>17800</v>
      </c>
      <c r="D306" s="15">
        <v>150</v>
      </c>
      <c r="E306" s="15">
        <f t="shared" si="8"/>
        <v>2670000</v>
      </c>
      <c r="F306" s="11">
        <v>0</v>
      </c>
      <c r="G306" s="11"/>
      <c r="H306" s="59">
        <f t="shared" si="9"/>
        <v>0</v>
      </c>
      <c r="I306" s="18" t="s">
        <v>1211</v>
      </c>
      <c r="J306" s="18" t="s">
        <v>1211</v>
      </c>
      <c r="K306" s="18" t="s">
        <v>1211</v>
      </c>
      <c r="L306" s="19" t="s">
        <v>1216</v>
      </c>
      <c r="O306" s="7" t="s">
        <v>487</v>
      </c>
      <c r="P306" s="7"/>
      <c r="Q306" s="7"/>
    </row>
    <row r="307" spans="1:17" ht="12.75">
      <c r="A307" s="19" t="s">
        <v>137</v>
      </c>
      <c r="B307" s="11" t="s">
        <v>152</v>
      </c>
      <c r="C307" s="15">
        <v>32200</v>
      </c>
      <c r="D307" s="15">
        <v>250</v>
      </c>
      <c r="E307" s="15">
        <f t="shared" si="8"/>
        <v>8050000</v>
      </c>
      <c r="F307" s="11">
        <v>0</v>
      </c>
      <c r="G307" s="11"/>
      <c r="H307" s="59">
        <f t="shared" si="9"/>
        <v>0</v>
      </c>
      <c r="I307" s="18" t="s">
        <v>1211</v>
      </c>
      <c r="J307" s="18" t="s">
        <v>1211</v>
      </c>
      <c r="K307" s="18" t="s">
        <v>1211</v>
      </c>
      <c r="L307" s="19" t="s">
        <v>1216</v>
      </c>
      <c r="M307" s="62" t="s">
        <v>1512</v>
      </c>
      <c r="O307" s="7" t="s">
        <v>487</v>
      </c>
      <c r="P307" s="7"/>
      <c r="Q307" s="7"/>
    </row>
    <row r="308" spans="1:17" ht="12.75">
      <c r="A308" s="19" t="s">
        <v>137</v>
      </c>
      <c r="B308" s="11" t="s">
        <v>153</v>
      </c>
      <c r="C308" s="15">
        <v>5200</v>
      </c>
      <c r="D308" s="15">
        <v>730</v>
      </c>
      <c r="E308" s="15">
        <f t="shared" si="8"/>
        <v>3796000</v>
      </c>
      <c r="F308" s="11">
        <v>41.666</v>
      </c>
      <c r="G308" s="11"/>
      <c r="H308" s="59">
        <f t="shared" si="9"/>
        <v>216663.19999999998</v>
      </c>
      <c r="I308" s="18">
        <v>41.666</v>
      </c>
      <c r="J308" s="18">
        <v>41.666</v>
      </c>
      <c r="K308" s="19">
        <v>1912</v>
      </c>
      <c r="L308" s="19" t="s">
        <v>1216</v>
      </c>
      <c r="O308" s="7" t="s">
        <v>487</v>
      </c>
      <c r="P308" s="7"/>
      <c r="Q308" s="7"/>
    </row>
    <row r="309" spans="1:17" ht="12.75">
      <c r="A309" s="19" t="s">
        <v>137</v>
      </c>
      <c r="B309" s="11" t="s">
        <v>154</v>
      </c>
      <c r="C309" s="15">
        <v>20000</v>
      </c>
      <c r="D309" s="15">
        <v>465</v>
      </c>
      <c r="E309" s="15">
        <f t="shared" si="8"/>
        <v>9300000</v>
      </c>
      <c r="F309" s="11">
        <v>15</v>
      </c>
      <c r="G309" s="11" t="s">
        <v>1222</v>
      </c>
      <c r="H309" s="59">
        <f t="shared" si="9"/>
        <v>300000</v>
      </c>
      <c r="I309" s="18">
        <v>10</v>
      </c>
      <c r="J309" s="19">
        <v>15</v>
      </c>
      <c r="K309" s="19" t="s">
        <v>1222</v>
      </c>
      <c r="L309" s="19" t="s">
        <v>1216</v>
      </c>
      <c r="O309" s="7" t="s">
        <v>487</v>
      </c>
      <c r="P309" s="7"/>
      <c r="Q309" s="7"/>
    </row>
    <row r="310" spans="1:17" ht="12.75">
      <c r="A310" s="19" t="s">
        <v>137</v>
      </c>
      <c r="B310" s="11" t="s">
        <v>155</v>
      </c>
      <c r="C310" s="15">
        <v>80000</v>
      </c>
      <c r="D310" s="15">
        <v>633</v>
      </c>
      <c r="E310" s="15">
        <f t="shared" si="8"/>
        <v>50640000</v>
      </c>
      <c r="F310" s="11">
        <v>34</v>
      </c>
      <c r="G310" s="11"/>
      <c r="H310" s="59">
        <f t="shared" si="9"/>
        <v>2720000</v>
      </c>
      <c r="I310" s="18">
        <v>14</v>
      </c>
      <c r="J310" s="19">
        <v>34</v>
      </c>
      <c r="K310" s="19">
        <v>1912</v>
      </c>
      <c r="L310" s="19" t="s">
        <v>1212</v>
      </c>
      <c r="O310" s="7" t="s">
        <v>487</v>
      </c>
      <c r="P310" s="7"/>
      <c r="Q310" s="7"/>
    </row>
    <row r="311" spans="1:17" ht="12.75">
      <c r="A311" s="19" t="s">
        <v>137</v>
      </c>
      <c r="B311" s="11" t="s">
        <v>156</v>
      </c>
      <c r="C311" s="15">
        <v>80000</v>
      </c>
      <c r="D311" s="15">
        <v>449</v>
      </c>
      <c r="E311" s="15">
        <f t="shared" si="8"/>
        <v>35920000</v>
      </c>
      <c r="F311" s="11">
        <v>25</v>
      </c>
      <c r="G311" s="11"/>
      <c r="H311" s="59">
        <f t="shared" si="9"/>
        <v>2000000</v>
      </c>
      <c r="I311" s="18">
        <v>12.5</v>
      </c>
      <c r="J311" s="19">
        <v>22.5</v>
      </c>
      <c r="K311" s="19">
        <v>1912</v>
      </c>
      <c r="L311" s="19" t="s">
        <v>1212</v>
      </c>
      <c r="O311" s="7" t="s">
        <v>487</v>
      </c>
      <c r="P311" s="7"/>
      <c r="Q311" s="7"/>
    </row>
    <row r="312" spans="1:17" ht="12.75">
      <c r="A312" s="19" t="s">
        <v>137</v>
      </c>
      <c r="B312" s="11" t="s">
        <v>157</v>
      </c>
      <c r="C312" s="15">
        <v>300000</v>
      </c>
      <c r="D312" s="15">
        <v>1500</v>
      </c>
      <c r="E312" s="15">
        <f t="shared" si="8"/>
        <v>450000000</v>
      </c>
      <c r="F312" s="11">
        <v>45</v>
      </c>
      <c r="G312" s="11" t="s">
        <v>1222</v>
      </c>
      <c r="H312" s="59">
        <f t="shared" si="9"/>
        <v>13500000</v>
      </c>
      <c r="I312" s="18">
        <v>25</v>
      </c>
      <c r="J312" s="19">
        <v>45</v>
      </c>
      <c r="K312" s="19" t="s">
        <v>1222</v>
      </c>
      <c r="L312" s="19" t="s">
        <v>1212</v>
      </c>
      <c r="M312" s="62" t="s">
        <v>1484</v>
      </c>
      <c r="O312" s="7" t="s">
        <v>487</v>
      </c>
      <c r="P312" s="7"/>
      <c r="Q312" s="7"/>
    </row>
    <row r="313" spans="1:17" ht="12.75">
      <c r="A313" s="19" t="s">
        <v>137</v>
      </c>
      <c r="B313" s="11" t="s">
        <v>158</v>
      </c>
      <c r="C313" s="15">
        <v>12000</v>
      </c>
      <c r="D313" s="15">
        <v>620</v>
      </c>
      <c r="E313" s="15">
        <f t="shared" si="8"/>
        <v>7440000</v>
      </c>
      <c r="F313" s="11">
        <v>20</v>
      </c>
      <c r="G313" s="11"/>
      <c r="H313" s="59">
        <f t="shared" si="9"/>
        <v>240000</v>
      </c>
      <c r="I313" s="18">
        <v>20</v>
      </c>
      <c r="J313" s="19">
        <v>20</v>
      </c>
      <c r="K313" s="19">
        <v>1912</v>
      </c>
      <c r="L313" s="19" t="s">
        <v>1212</v>
      </c>
      <c r="O313" s="7" t="s">
        <v>487</v>
      </c>
      <c r="P313" s="7"/>
      <c r="Q313" s="7"/>
    </row>
    <row r="314" spans="1:17" ht="12.75">
      <c r="A314" s="19" t="s">
        <v>137</v>
      </c>
      <c r="B314" s="11" t="s">
        <v>159</v>
      </c>
      <c r="C314" s="15">
        <v>16000</v>
      </c>
      <c r="D314" s="15">
        <v>3250</v>
      </c>
      <c r="E314" s="15">
        <f t="shared" si="8"/>
        <v>52000000</v>
      </c>
      <c r="F314" s="11">
        <v>143.75</v>
      </c>
      <c r="G314" s="11" t="s">
        <v>1284</v>
      </c>
      <c r="H314" s="59">
        <f t="shared" si="9"/>
        <v>2300000</v>
      </c>
      <c r="I314" s="18">
        <v>168.75</v>
      </c>
      <c r="J314" s="19">
        <v>168.75</v>
      </c>
      <c r="K314" s="19">
        <v>1912</v>
      </c>
      <c r="L314" s="19" t="s">
        <v>1212</v>
      </c>
      <c r="M314" s="62" t="s">
        <v>1484</v>
      </c>
      <c r="O314" s="7" t="s">
        <v>487</v>
      </c>
      <c r="P314" s="7"/>
      <c r="Q314" s="7"/>
    </row>
    <row r="315" spans="1:17" ht="12.75">
      <c r="A315" s="19" t="s">
        <v>137</v>
      </c>
      <c r="B315" s="11" t="s">
        <v>160</v>
      </c>
      <c r="C315" s="15">
        <v>80000</v>
      </c>
      <c r="D315" s="15">
        <v>1710</v>
      </c>
      <c r="E315" s="15">
        <f t="shared" si="8"/>
        <v>136800000</v>
      </c>
      <c r="F315" s="11">
        <v>65</v>
      </c>
      <c r="G315" s="11" t="s">
        <v>1222</v>
      </c>
      <c r="H315" s="59">
        <f t="shared" si="9"/>
        <v>5200000</v>
      </c>
      <c r="I315" s="18">
        <v>32.5</v>
      </c>
      <c r="J315" s="19">
        <v>60</v>
      </c>
      <c r="K315" s="19" t="s">
        <v>1214</v>
      </c>
      <c r="L315" s="19" t="s">
        <v>1212</v>
      </c>
      <c r="M315" s="62" t="s">
        <v>1484</v>
      </c>
      <c r="O315" s="7" t="s">
        <v>487</v>
      </c>
      <c r="P315" s="7"/>
      <c r="Q315" s="7"/>
    </row>
    <row r="316" spans="2:17" ht="12.75">
      <c r="B316" s="23" t="s">
        <v>161</v>
      </c>
      <c r="C316" s="63" t="s">
        <v>1197</v>
      </c>
      <c r="D316" s="61" t="s">
        <v>1199</v>
      </c>
      <c r="E316" s="15">
        <f t="shared" si="8"/>
        <v>0</v>
      </c>
      <c r="F316" s="23"/>
      <c r="G316" s="23"/>
      <c r="H316" s="59">
        <f t="shared" si="9"/>
        <v>0</v>
      </c>
      <c r="I316" s="61" t="s">
        <v>1200</v>
      </c>
      <c r="J316" s="61" t="s">
        <v>1201</v>
      </c>
      <c r="K316" s="61" t="s">
        <v>1202</v>
      </c>
      <c r="L316" s="61" t="s">
        <v>1203</v>
      </c>
      <c r="O316" s="7" t="s">
        <v>487</v>
      </c>
      <c r="P316" s="61"/>
      <c r="Q316" s="61"/>
    </row>
    <row r="317" spans="1:17" ht="12.75">
      <c r="A317" s="19" t="s">
        <v>161</v>
      </c>
      <c r="B317" s="11" t="s">
        <v>162</v>
      </c>
      <c r="C317" s="15">
        <v>30000</v>
      </c>
      <c r="D317" s="15">
        <v>775</v>
      </c>
      <c r="E317" s="15">
        <f t="shared" si="8"/>
        <v>23250000</v>
      </c>
      <c r="F317" s="11">
        <v>30</v>
      </c>
      <c r="G317" s="11" t="s">
        <v>1222</v>
      </c>
      <c r="H317" s="59">
        <f t="shared" si="9"/>
        <v>900000</v>
      </c>
      <c r="I317" s="18">
        <v>30</v>
      </c>
      <c r="J317" s="19">
        <v>30</v>
      </c>
      <c r="K317" s="19" t="s">
        <v>1222</v>
      </c>
      <c r="L317" s="19" t="s">
        <v>1212</v>
      </c>
      <c r="O317" s="7" t="s">
        <v>487</v>
      </c>
      <c r="P317" s="7"/>
      <c r="Q317" s="7"/>
    </row>
    <row r="318" spans="1:17" ht="12.75">
      <c r="A318" s="19" t="s">
        <v>161</v>
      </c>
      <c r="B318" s="11" t="s">
        <v>163</v>
      </c>
      <c r="C318" s="15">
        <v>16000</v>
      </c>
      <c r="D318" s="15">
        <v>175</v>
      </c>
      <c r="E318" s="15">
        <f t="shared" si="8"/>
        <v>2800000</v>
      </c>
      <c r="F318" s="11">
        <v>2.68</v>
      </c>
      <c r="G318" s="11" t="s">
        <v>1222</v>
      </c>
      <c r="H318" s="59">
        <f t="shared" si="9"/>
        <v>42880</v>
      </c>
      <c r="I318" s="18">
        <v>2.68</v>
      </c>
      <c r="J318" s="19">
        <v>2.68</v>
      </c>
      <c r="K318" s="19" t="s">
        <v>1222</v>
      </c>
      <c r="L318" s="19" t="s">
        <v>1212</v>
      </c>
      <c r="M318" s="62" t="s">
        <v>1489</v>
      </c>
      <c r="O318" s="7" t="s">
        <v>487</v>
      </c>
      <c r="P318" s="7"/>
      <c r="Q318" s="7"/>
    </row>
    <row r="319" spans="1:17" ht="12.75">
      <c r="A319" s="19" t="s">
        <v>161</v>
      </c>
      <c r="B319" s="7" t="s">
        <v>164</v>
      </c>
      <c r="C319" s="15">
        <v>8000</v>
      </c>
      <c r="D319" s="15">
        <v>1450</v>
      </c>
      <c r="E319" s="15">
        <f t="shared" si="8"/>
        <v>11600000</v>
      </c>
      <c r="F319" s="7">
        <v>70</v>
      </c>
      <c r="G319" s="7"/>
      <c r="H319" s="59">
        <f t="shared" si="9"/>
        <v>560000</v>
      </c>
      <c r="I319" s="18">
        <v>70</v>
      </c>
      <c r="J319" s="19">
        <v>70</v>
      </c>
      <c r="K319" s="19" t="s">
        <v>1222</v>
      </c>
      <c r="L319" s="19" t="s">
        <v>1216</v>
      </c>
      <c r="O319" s="7" t="s">
        <v>487</v>
      </c>
      <c r="P319" s="7"/>
      <c r="Q319" s="7"/>
    </row>
    <row r="320" spans="1:17" ht="12.75">
      <c r="A320" s="19" t="s">
        <v>161</v>
      </c>
      <c r="B320" s="7" t="s">
        <v>165</v>
      </c>
      <c r="C320" s="15">
        <v>48000</v>
      </c>
      <c r="D320" s="15">
        <v>1457</v>
      </c>
      <c r="E320" s="15">
        <f t="shared" si="8"/>
        <v>69936000</v>
      </c>
      <c r="F320" s="7">
        <v>60</v>
      </c>
      <c r="G320" s="7" t="s">
        <v>1222</v>
      </c>
      <c r="H320" s="59">
        <f t="shared" si="9"/>
        <v>2880000</v>
      </c>
      <c r="I320" s="18">
        <v>60</v>
      </c>
      <c r="J320" s="19">
        <v>60</v>
      </c>
      <c r="K320" s="19" t="s">
        <v>1222</v>
      </c>
      <c r="L320" s="19" t="s">
        <v>1212</v>
      </c>
      <c r="O320" s="7" t="s">
        <v>487</v>
      </c>
      <c r="P320" s="7"/>
      <c r="Q320" s="7"/>
    </row>
    <row r="321" spans="1:17" ht="12.75">
      <c r="A321" s="19" t="s">
        <v>161</v>
      </c>
      <c r="B321" s="7" t="s">
        <v>166</v>
      </c>
      <c r="C321" s="15">
        <v>34000</v>
      </c>
      <c r="D321" s="15">
        <v>1740</v>
      </c>
      <c r="E321" s="15">
        <f t="shared" si="8"/>
        <v>59160000</v>
      </c>
      <c r="F321" s="7">
        <v>60</v>
      </c>
      <c r="G321" s="7" t="s">
        <v>1222</v>
      </c>
      <c r="H321" s="59">
        <f t="shared" si="9"/>
        <v>2040000</v>
      </c>
      <c r="I321" s="18">
        <v>60</v>
      </c>
      <c r="J321" s="19">
        <v>60</v>
      </c>
      <c r="K321" s="19" t="s">
        <v>1222</v>
      </c>
      <c r="L321" s="19" t="s">
        <v>1212</v>
      </c>
      <c r="O321" s="7" t="s">
        <v>487</v>
      </c>
      <c r="P321" s="7"/>
      <c r="Q321" s="7"/>
    </row>
    <row r="322" spans="1:17" ht="12.75">
      <c r="A322" s="19" t="s">
        <v>161</v>
      </c>
      <c r="B322" s="7" t="s">
        <v>167</v>
      </c>
      <c r="C322" s="15">
        <v>12000</v>
      </c>
      <c r="D322" s="15">
        <v>1130</v>
      </c>
      <c r="E322" s="15">
        <f t="shared" si="8"/>
        <v>13560000</v>
      </c>
      <c r="F322" s="7">
        <v>55</v>
      </c>
      <c r="G322" s="7"/>
      <c r="H322" s="59">
        <f t="shared" si="9"/>
        <v>660000</v>
      </c>
      <c r="I322" s="18">
        <v>55</v>
      </c>
      <c r="J322" s="19">
        <v>55</v>
      </c>
      <c r="K322" s="19">
        <v>1912</v>
      </c>
      <c r="L322" s="19" t="s">
        <v>1212</v>
      </c>
      <c r="O322" s="7" t="s">
        <v>487</v>
      </c>
      <c r="P322" s="7"/>
      <c r="Q322" s="7"/>
    </row>
    <row r="323" spans="1:17" ht="12.75">
      <c r="A323" s="19" t="s">
        <v>161</v>
      </c>
      <c r="B323" s="7" t="s">
        <v>168</v>
      </c>
      <c r="C323" s="15">
        <v>20000</v>
      </c>
      <c r="D323" s="15">
        <v>29.5</v>
      </c>
      <c r="E323" s="15">
        <f t="shared" si="8"/>
        <v>590000</v>
      </c>
      <c r="F323" s="7">
        <v>0</v>
      </c>
      <c r="G323" s="7"/>
      <c r="H323" s="59">
        <f t="shared" si="9"/>
        <v>0</v>
      </c>
      <c r="I323" s="18" t="s">
        <v>1211</v>
      </c>
      <c r="J323" s="19" t="s">
        <v>1211</v>
      </c>
      <c r="K323" s="19" t="s">
        <v>1211</v>
      </c>
      <c r="L323" s="19" t="s">
        <v>1216</v>
      </c>
      <c r="O323" s="7" t="s">
        <v>487</v>
      </c>
      <c r="P323" s="7"/>
      <c r="Q323" s="7"/>
    </row>
    <row r="324" spans="1:17" ht="12.75">
      <c r="A324" s="19" t="s">
        <v>161</v>
      </c>
      <c r="B324" s="7" t="s">
        <v>169</v>
      </c>
      <c r="C324" s="15">
        <v>50000</v>
      </c>
      <c r="D324" s="15">
        <v>139</v>
      </c>
      <c r="E324" s="15">
        <f aca="true" t="shared" si="10" ref="E324:E387">PRODUCT(D324,C324)</f>
        <v>6950000</v>
      </c>
      <c r="F324" s="7">
        <v>5</v>
      </c>
      <c r="G324" s="7"/>
      <c r="H324" s="59">
        <f t="shared" si="9"/>
        <v>250000</v>
      </c>
      <c r="I324" s="18">
        <v>5</v>
      </c>
      <c r="J324" s="19">
        <v>5</v>
      </c>
      <c r="K324" s="19">
        <v>1912</v>
      </c>
      <c r="L324" s="19" t="s">
        <v>1212</v>
      </c>
      <c r="O324" s="7" t="s">
        <v>487</v>
      </c>
      <c r="P324" s="7"/>
      <c r="Q324" s="7"/>
    </row>
    <row r="325" spans="1:17" ht="12.75">
      <c r="A325" s="19" t="s">
        <v>161</v>
      </c>
      <c r="B325" s="7" t="s">
        <v>170</v>
      </c>
      <c r="C325" s="15">
        <v>18000</v>
      </c>
      <c r="D325" s="15">
        <v>530</v>
      </c>
      <c r="E325" s="15">
        <f t="shared" si="10"/>
        <v>9540000</v>
      </c>
      <c r="F325" s="7">
        <v>20</v>
      </c>
      <c r="G325" s="7"/>
      <c r="H325" s="59">
        <f aca="true" t="shared" si="11" ref="H325:H388">PRODUCT(C325,F325)</f>
        <v>360000</v>
      </c>
      <c r="I325" s="18">
        <v>30</v>
      </c>
      <c r="J325" s="19">
        <v>30</v>
      </c>
      <c r="K325" s="19">
        <v>1912</v>
      </c>
      <c r="L325" s="19" t="s">
        <v>1212</v>
      </c>
      <c r="O325" s="7" t="s">
        <v>487</v>
      </c>
      <c r="P325" s="7"/>
      <c r="Q325" s="7"/>
    </row>
    <row r="326" spans="1:17" ht="12.75">
      <c r="A326" s="19" t="s">
        <v>161</v>
      </c>
      <c r="B326" s="7" t="s">
        <v>171</v>
      </c>
      <c r="C326" s="15">
        <v>24000</v>
      </c>
      <c r="D326" s="15">
        <v>485</v>
      </c>
      <c r="E326" s="15">
        <f t="shared" si="10"/>
        <v>11640000</v>
      </c>
      <c r="F326" s="7">
        <v>22.5</v>
      </c>
      <c r="G326" s="7" t="s">
        <v>1222</v>
      </c>
      <c r="H326" s="59">
        <f t="shared" si="11"/>
        <v>540000</v>
      </c>
      <c r="I326" s="18">
        <v>30</v>
      </c>
      <c r="J326" s="19">
        <v>30</v>
      </c>
      <c r="K326" s="19" t="s">
        <v>1214</v>
      </c>
      <c r="L326" s="19" t="s">
        <v>1212</v>
      </c>
      <c r="O326" s="7" t="s">
        <v>487</v>
      </c>
      <c r="P326" s="7"/>
      <c r="Q326" s="7"/>
    </row>
    <row r="327" spans="1:17" ht="12.75">
      <c r="A327" s="19" t="s">
        <v>161</v>
      </c>
      <c r="B327" s="7" t="s">
        <v>172</v>
      </c>
      <c r="C327" s="15">
        <v>50000</v>
      </c>
      <c r="D327" s="15">
        <v>62.25</v>
      </c>
      <c r="E327" s="15">
        <f t="shared" si="10"/>
        <v>3112500</v>
      </c>
      <c r="F327" s="7">
        <v>0</v>
      </c>
      <c r="G327" s="7"/>
      <c r="H327" s="59">
        <f t="shared" si="11"/>
        <v>0</v>
      </c>
      <c r="I327" s="18" t="s">
        <v>1211</v>
      </c>
      <c r="J327" s="19" t="s">
        <v>1211</v>
      </c>
      <c r="K327" s="19" t="s">
        <v>1211</v>
      </c>
      <c r="L327" s="19" t="s">
        <v>1216</v>
      </c>
      <c r="O327" s="7" t="s">
        <v>487</v>
      </c>
      <c r="P327" s="7"/>
      <c r="Q327" s="7"/>
    </row>
    <row r="328" spans="1:17" ht="12.75">
      <c r="A328" s="19" t="s">
        <v>161</v>
      </c>
      <c r="B328" s="7" t="s">
        <v>173</v>
      </c>
      <c r="C328" s="15">
        <v>48000</v>
      </c>
      <c r="D328" s="15">
        <v>230</v>
      </c>
      <c r="E328" s="15">
        <f t="shared" si="10"/>
        <v>11040000</v>
      </c>
      <c r="F328" s="7">
        <v>12.5</v>
      </c>
      <c r="G328" s="7" t="s">
        <v>1222</v>
      </c>
      <c r="H328" s="59">
        <f t="shared" si="11"/>
        <v>600000</v>
      </c>
      <c r="I328" s="18">
        <v>12.5</v>
      </c>
      <c r="J328" s="19">
        <v>12.5</v>
      </c>
      <c r="K328" s="19" t="s">
        <v>1222</v>
      </c>
      <c r="L328" s="19" t="s">
        <v>1212</v>
      </c>
      <c r="O328" s="7" t="s">
        <v>487</v>
      </c>
      <c r="P328" s="7"/>
      <c r="Q328" s="7"/>
    </row>
    <row r="329" spans="1:17" ht="12.75">
      <c r="A329" s="19" t="s">
        <v>161</v>
      </c>
      <c r="B329" s="7" t="s">
        <v>174</v>
      </c>
      <c r="C329" s="15">
        <v>12000</v>
      </c>
      <c r="D329" s="15">
        <v>368</v>
      </c>
      <c r="E329" s="15">
        <f t="shared" si="10"/>
        <v>4416000</v>
      </c>
      <c r="F329" s="7">
        <v>22.5</v>
      </c>
      <c r="G329" s="7" t="s">
        <v>1222</v>
      </c>
      <c r="H329" s="59">
        <f t="shared" si="11"/>
        <v>270000</v>
      </c>
      <c r="I329" s="18">
        <v>22.5</v>
      </c>
      <c r="J329" s="19">
        <v>22.5</v>
      </c>
      <c r="K329" s="19" t="s">
        <v>1222</v>
      </c>
      <c r="L329" s="19" t="s">
        <v>1212</v>
      </c>
      <c r="M329" s="62" t="s">
        <v>1512</v>
      </c>
      <c r="O329" s="7" t="s">
        <v>487</v>
      </c>
      <c r="P329" s="7"/>
      <c r="Q329" s="7"/>
    </row>
    <row r="330" spans="1:17" ht="12.75">
      <c r="A330" s="19" t="s">
        <v>161</v>
      </c>
      <c r="B330" s="7" t="s">
        <v>175</v>
      </c>
      <c r="C330" s="15">
        <v>30000</v>
      </c>
      <c r="D330" s="15">
        <v>2075</v>
      </c>
      <c r="E330" s="15">
        <f t="shared" si="10"/>
        <v>62250000</v>
      </c>
      <c r="F330" s="7">
        <v>90</v>
      </c>
      <c r="G330" s="7" t="s">
        <v>1222</v>
      </c>
      <c r="H330" s="59">
        <f t="shared" si="11"/>
        <v>2700000</v>
      </c>
      <c r="I330" s="18">
        <v>65</v>
      </c>
      <c r="J330" s="19">
        <v>90</v>
      </c>
      <c r="K330" s="19" t="s">
        <v>1222</v>
      </c>
      <c r="L330" s="19" t="s">
        <v>1212</v>
      </c>
      <c r="O330" s="7" t="s">
        <v>487</v>
      </c>
      <c r="P330" s="7"/>
      <c r="Q330" s="7"/>
    </row>
    <row r="331" spans="1:17" ht="12.75">
      <c r="A331" s="19" t="s">
        <v>161</v>
      </c>
      <c r="B331" s="11" t="s">
        <v>176</v>
      </c>
      <c r="C331" s="15">
        <v>39600</v>
      </c>
      <c r="D331" s="15">
        <v>1960</v>
      </c>
      <c r="E331" s="15">
        <f t="shared" si="10"/>
        <v>77616000</v>
      </c>
      <c r="F331" s="11">
        <v>60</v>
      </c>
      <c r="G331" s="11" t="s">
        <v>1222</v>
      </c>
      <c r="H331" s="59">
        <f t="shared" si="11"/>
        <v>2376000</v>
      </c>
      <c r="I331" s="18">
        <v>30</v>
      </c>
      <c r="J331" s="19">
        <v>60</v>
      </c>
      <c r="K331" s="19" t="s">
        <v>1214</v>
      </c>
      <c r="L331" s="19" t="s">
        <v>1212</v>
      </c>
      <c r="O331" s="7" t="s">
        <v>487</v>
      </c>
      <c r="P331" s="7"/>
      <c r="Q331" s="7"/>
    </row>
    <row r="332" spans="1:17" ht="12.75">
      <c r="A332" s="19" t="s">
        <v>161</v>
      </c>
      <c r="B332" s="11" t="s">
        <v>177</v>
      </c>
      <c r="C332" s="15">
        <v>6000</v>
      </c>
      <c r="D332" s="15">
        <v>1529</v>
      </c>
      <c r="E332" s="15">
        <f t="shared" si="10"/>
        <v>9174000</v>
      </c>
      <c r="F332" s="11">
        <v>35</v>
      </c>
      <c r="G332" s="11" t="s">
        <v>1222</v>
      </c>
      <c r="H332" s="59">
        <f t="shared" si="11"/>
        <v>210000</v>
      </c>
      <c r="I332" s="18">
        <v>17.5</v>
      </c>
      <c r="J332" s="19">
        <v>35</v>
      </c>
      <c r="K332" s="19" t="s">
        <v>1214</v>
      </c>
      <c r="L332" s="19" t="s">
        <v>1212</v>
      </c>
      <c r="M332" s="62" t="s">
        <v>1487</v>
      </c>
      <c r="O332" s="7" t="s">
        <v>487</v>
      </c>
      <c r="P332" s="7"/>
      <c r="Q332" s="7"/>
    </row>
    <row r="333" spans="1:17" ht="12.75">
      <c r="A333" s="19" t="s">
        <v>161</v>
      </c>
      <c r="B333" s="11" t="s">
        <v>178</v>
      </c>
      <c r="C333" s="15">
        <v>56000</v>
      </c>
      <c r="D333" s="15">
        <v>1728</v>
      </c>
      <c r="E333" s="15">
        <f t="shared" si="10"/>
        <v>96768000</v>
      </c>
      <c r="F333" s="11">
        <v>75</v>
      </c>
      <c r="G333" s="11" t="s">
        <v>1222</v>
      </c>
      <c r="H333" s="59">
        <f t="shared" si="11"/>
        <v>4200000</v>
      </c>
      <c r="I333" s="18">
        <v>37.5</v>
      </c>
      <c r="J333" s="19">
        <v>70</v>
      </c>
      <c r="K333" s="19" t="s">
        <v>1214</v>
      </c>
      <c r="L333" s="19" t="s">
        <v>1212</v>
      </c>
      <c r="O333" s="7" t="s">
        <v>487</v>
      </c>
      <c r="P333" s="7"/>
      <c r="Q333" s="7"/>
    </row>
    <row r="334" spans="1:17" ht="12.75">
      <c r="A334" s="19" t="s">
        <v>161</v>
      </c>
      <c r="B334" s="11" t="s">
        <v>179</v>
      </c>
      <c r="C334" s="15">
        <v>7730</v>
      </c>
      <c r="D334" s="15">
        <v>1605</v>
      </c>
      <c r="E334" s="15">
        <f t="shared" si="10"/>
        <v>12406650</v>
      </c>
      <c r="F334" s="11">
        <v>65</v>
      </c>
      <c r="G334" s="11" t="s">
        <v>1222</v>
      </c>
      <c r="H334" s="59">
        <f t="shared" si="11"/>
        <v>502450</v>
      </c>
      <c r="I334" s="18">
        <v>65</v>
      </c>
      <c r="J334" s="19">
        <v>55</v>
      </c>
      <c r="K334" s="19" t="s">
        <v>1214</v>
      </c>
      <c r="L334" s="19" t="s">
        <v>1212</v>
      </c>
      <c r="O334" s="7" t="s">
        <v>487</v>
      </c>
      <c r="P334" s="7"/>
      <c r="Q334" s="7"/>
    </row>
    <row r="335" spans="1:17" ht="12.75">
      <c r="A335" s="19" t="s">
        <v>161</v>
      </c>
      <c r="B335" s="7" t="s">
        <v>180</v>
      </c>
      <c r="C335" s="15">
        <v>24000</v>
      </c>
      <c r="D335" s="15">
        <v>2350</v>
      </c>
      <c r="E335" s="15">
        <f t="shared" si="10"/>
        <v>56400000</v>
      </c>
      <c r="F335" s="7">
        <f>40+40</f>
        <v>80</v>
      </c>
      <c r="G335" s="7"/>
      <c r="H335" s="59">
        <f t="shared" si="11"/>
        <v>1920000</v>
      </c>
      <c r="I335" s="18">
        <v>40</v>
      </c>
      <c r="J335" s="19">
        <v>80</v>
      </c>
      <c r="K335" s="19">
        <v>1912</v>
      </c>
      <c r="L335" s="19" t="s">
        <v>1212</v>
      </c>
      <c r="O335" s="7" t="s">
        <v>487</v>
      </c>
      <c r="P335" s="7"/>
      <c r="Q335" s="7"/>
    </row>
    <row r="336" spans="1:17" ht="12.75">
      <c r="A336" s="19" t="s">
        <v>161</v>
      </c>
      <c r="B336" s="7" t="s">
        <v>181</v>
      </c>
      <c r="C336" s="15">
        <v>32000</v>
      </c>
      <c r="D336" s="15">
        <v>181</v>
      </c>
      <c r="E336" s="15">
        <f t="shared" si="10"/>
        <v>5792000</v>
      </c>
      <c r="F336" s="7" t="s">
        <v>1211</v>
      </c>
      <c r="G336" s="7"/>
      <c r="H336" s="59">
        <f t="shared" si="11"/>
        <v>32000</v>
      </c>
      <c r="I336" s="18" t="s">
        <v>1211</v>
      </c>
      <c r="J336" s="19" t="s">
        <v>1248</v>
      </c>
      <c r="K336" s="19" t="s">
        <v>1211</v>
      </c>
      <c r="L336" s="19" t="s">
        <v>1212</v>
      </c>
      <c r="O336" s="7" t="s">
        <v>487</v>
      </c>
      <c r="P336" s="7"/>
      <c r="Q336" s="7"/>
    </row>
    <row r="337" spans="1:17" ht="12.75">
      <c r="A337" s="19" t="s">
        <v>161</v>
      </c>
      <c r="B337" s="7" t="s">
        <v>182</v>
      </c>
      <c r="C337" s="15">
        <v>118000</v>
      </c>
      <c r="D337" s="15">
        <v>305</v>
      </c>
      <c r="E337" s="15">
        <f t="shared" si="10"/>
        <v>35990000</v>
      </c>
      <c r="F337" s="7">
        <v>1.91</v>
      </c>
      <c r="G337" s="7"/>
      <c r="H337" s="59">
        <f t="shared" si="11"/>
        <v>225380</v>
      </c>
      <c r="I337" s="18">
        <v>1.91</v>
      </c>
      <c r="J337" s="19">
        <v>1.91</v>
      </c>
      <c r="K337" s="19">
        <v>1912</v>
      </c>
      <c r="L337" s="19" t="s">
        <v>1212</v>
      </c>
      <c r="O337" s="7" t="s">
        <v>487</v>
      </c>
      <c r="P337" s="7"/>
      <c r="Q337" s="7"/>
    </row>
    <row r="338" spans="1:17" ht="12.75">
      <c r="A338" s="19" t="s">
        <v>161</v>
      </c>
      <c r="B338" s="7" t="s">
        <v>183</v>
      </c>
      <c r="C338" s="15">
        <v>22000</v>
      </c>
      <c r="D338" s="15">
        <v>600</v>
      </c>
      <c r="E338" s="15">
        <f t="shared" si="10"/>
        <v>13200000</v>
      </c>
      <c r="F338" s="7">
        <v>27.64</v>
      </c>
      <c r="G338" s="7"/>
      <c r="H338" s="59">
        <f t="shared" si="11"/>
        <v>608080</v>
      </c>
      <c r="I338" s="18">
        <v>27.64</v>
      </c>
      <c r="J338" s="19">
        <v>27.64</v>
      </c>
      <c r="K338" s="19" t="s">
        <v>1222</v>
      </c>
      <c r="L338" s="19" t="s">
        <v>1216</v>
      </c>
      <c r="O338" s="7" t="s">
        <v>487</v>
      </c>
      <c r="P338" s="7"/>
      <c r="Q338" s="7"/>
    </row>
    <row r="339" spans="1:17" ht="12.75">
      <c r="A339" s="19" t="s">
        <v>161</v>
      </c>
      <c r="B339" s="7" t="s">
        <v>184</v>
      </c>
      <c r="C339" s="15">
        <v>100000</v>
      </c>
      <c r="D339" s="15">
        <v>2035</v>
      </c>
      <c r="E339" s="15">
        <f t="shared" si="10"/>
        <v>203500000</v>
      </c>
      <c r="F339" s="7">
        <v>85</v>
      </c>
      <c r="G339" s="7" t="s">
        <v>1222</v>
      </c>
      <c r="H339" s="59">
        <f t="shared" si="11"/>
        <v>8500000</v>
      </c>
      <c r="I339" s="18">
        <v>42.5</v>
      </c>
      <c r="J339" s="19">
        <v>80</v>
      </c>
      <c r="K339" s="19" t="s">
        <v>1214</v>
      </c>
      <c r="L339" s="19" t="s">
        <v>1212</v>
      </c>
      <c r="O339" s="7" t="s">
        <v>487</v>
      </c>
      <c r="P339" s="7"/>
      <c r="Q339" s="7"/>
    </row>
    <row r="340" spans="2:17" ht="12.75">
      <c r="B340" s="23" t="s">
        <v>185</v>
      </c>
      <c r="C340" s="63" t="s">
        <v>1197</v>
      </c>
      <c r="D340" s="61" t="s">
        <v>1199</v>
      </c>
      <c r="E340" s="15">
        <f t="shared" si="10"/>
        <v>0</v>
      </c>
      <c r="F340" s="23"/>
      <c r="G340" s="23"/>
      <c r="H340" s="59">
        <f t="shared" si="11"/>
        <v>0</v>
      </c>
      <c r="I340" s="61" t="s">
        <v>1200</v>
      </c>
      <c r="J340" s="61" t="s">
        <v>1201</v>
      </c>
      <c r="K340" s="61" t="s">
        <v>1202</v>
      </c>
      <c r="L340" s="61" t="s">
        <v>1203</v>
      </c>
      <c r="O340" s="7" t="s">
        <v>487</v>
      </c>
      <c r="P340" s="61"/>
      <c r="Q340" s="61"/>
    </row>
    <row r="341" spans="1:17" ht="12.75">
      <c r="A341" s="19" t="s">
        <v>185</v>
      </c>
      <c r="B341" s="7" t="s">
        <v>186</v>
      </c>
      <c r="C341" s="15">
        <v>40000</v>
      </c>
      <c r="D341" s="15">
        <v>489</v>
      </c>
      <c r="E341" s="15">
        <f t="shared" si="10"/>
        <v>19560000</v>
      </c>
      <c r="F341" s="7">
        <v>25</v>
      </c>
      <c r="G341" s="7"/>
      <c r="H341" s="59">
        <f t="shared" si="11"/>
        <v>1000000</v>
      </c>
      <c r="I341" s="18">
        <v>25</v>
      </c>
      <c r="J341" s="19">
        <v>25</v>
      </c>
      <c r="K341" s="19" t="s">
        <v>1222</v>
      </c>
      <c r="L341" s="19" t="s">
        <v>1208</v>
      </c>
      <c r="O341" s="7" t="s">
        <v>487</v>
      </c>
      <c r="P341" s="7"/>
      <c r="Q341" s="7"/>
    </row>
    <row r="342" spans="1:17" ht="12.75">
      <c r="A342" s="19" t="s">
        <v>185</v>
      </c>
      <c r="B342" s="7" t="s">
        <v>187</v>
      </c>
      <c r="C342" s="15">
        <v>50000</v>
      </c>
      <c r="D342" s="15">
        <v>745</v>
      </c>
      <c r="E342" s="15">
        <f t="shared" si="10"/>
        <v>37250000</v>
      </c>
      <c r="F342" s="7">
        <v>35</v>
      </c>
      <c r="G342" s="7"/>
      <c r="H342" s="59">
        <f t="shared" si="11"/>
        <v>1750000</v>
      </c>
      <c r="I342" s="18">
        <v>35</v>
      </c>
      <c r="J342" s="19">
        <v>35</v>
      </c>
      <c r="K342" s="19" t="s">
        <v>1222</v>
      </c>
      <c r="L342" s="19" t="s">
        <v>1208</v>
      </c>
      <c r="O342" s="7" t="s">
        <v>487</v>
      </c>
      <c r="P342" s="7"/>
      <c r="Q342" s="7"/>
    </row>
    <row r="343" spans="1:17" ht="12.75">
      <c r="A343" s="19" t="s">
        <v>185</v>
      </c>
      <c r="B343" s="7" t="s">
        <v>188</v>
      </c>
      <c r="C343" s="15">
        <v>32000</v>
      </c>
      <c r="D343" s="15">
        <v>245</v>
      </c>
      <c r="E343" s="15">
        <f t="shared" si="10"/>
        <v>7840000</v>
      </c>
      <c r="F343" s="7">
        <v>12.5</v>
      </c>
      <c r="G343" s="7"/>
      <c r="H343" s="59">
        <f t="shared" si="11"/>
        <v>400000</v>
      </c>
      <c r="I343" s="18">
        <v>12.5</v>
      </c>
      <c r="J343" s="19">
        <v>12.5</v>
      </c>
      <c r="K343" s="19">
        <v>1912</v>
      </c>
      <c r="L343" s="19" t="s">
        <v>1212</v>
      </c>
      <c r="O343" s="7" t="s">
        <v>487</v>
      </c>
      <c r="P343" s="7"/>
      <c r="Q343" s="7"/>
    </row>
    <row r="344" spans="1:17" ht="12.75">
      <c r="A344" s="19" t="s">
        <v>185</v>
      </c>
      <c r="B344" s="7" t="s">
        <v>189</v>
      </c>
      <c r="C344" s="15">
        <v>50000</v>
      </c>
      <c r="D344" s="15">
        <v>25</v>
      </c>
      <c r="E344" s="15">
        <f t="shared" si="10"/>
        <v>1250000</v>
      </c>
      <c r="F344" s="7">
        <v>0</v>
      </c>
      <c r="G344" s="7"/>
      <c r="H344" s="59">
        <f t="shared" si="11"/>
        <v>0</v>
      </c>
      <c r="I344" s="18">
        <v>0.8</v>
      </c>
      <c r="J344" s="19">
        <v>0.8</v>
      </c>
      <c r="K344" s="19">
        <v>1907</v>
      </c>
      <c r="L344" s="19" t="s">
        <v>1212</v>
      </c>
      <c r="M344" s="62" t="s">
        <v>1233</v>
      </c>
      <c r="O344" s="7" t="s">
        <v>487</v>
      </c>
      <c r="P344" s="7"/>
      <c r="Q344" s="7"/>
    </row>
    <row r="345" spans="1:17" ht="12.75">
      <c r="A345" s="19" t="s">
        <v>185</v>
      </c>
      <c r="B345" s="7" t="s">
        <v>190</v>
      </c>
      <c r="C345" s="15">
        <v>50000</v>
      </c>
      <c r="D345" s="15">
        <v>258</v>
      </c>
      <c r="E345" s="15">
        <f t="shared" si="10"/>
        <v>12900000</v>
      </c>
      <c r="F345" s="7">
        <v>15</v>
      </c>
      <c r="G345" s="7" t="s">
        <v>1222</v>
      </c>
      <c r="H345" s="59">
        <f t="shared" si="11"/>
        <v>750000</v>
      </c>
      <c r="I345" s="18">
        <v>15</v>
      </c>
      <c r="J345" s="19">
        <v>15</v>
      </c>
      <c r="K345" s="19" t="s">
        <v>1214</v>
      </c>
      <c r="L345" s="19" t="s">
        <v>1212</v>
      </c>
      <c r="O345" s="7" t="s">
        <v>487</v>
      </c>
      <c r="P345" s="7"/>
      <c r="Q345" s="7"/>
    </row>
    <row r="346" spans="1:17" ht="12.75">
      <c r="A346" s="19" t="s">
        <v>185</v>
      </c>
      <c r="B346" s="7" t="s">
        <v>191</v>
      </c>
      <c r="C346" s="15">
        <v>24000</v>
      </c>
      <c r="D346" s="15">
        <v>1065</v>
      </c>
      <c r="E346" s="15">
        <f t="shared" si="10"/>
        <v>25560000</v>
      </c>
      <c r="F346" s="7">
        <v>35</v>
      </c>
      <c r="G346" s="7"/>
      <c r="H346" s="59">
        <f t="shared" si="11"/>
        <v>840000</v>
      </c>
      <c r="I346" s="18">
        <v>35</v>
      </c>
      <c r="J346" s="19">
        <v>35</v>
      </c>
      <c r="K346" s="19">
        <v>1912</v>
      </c>
      <c r="L346" s="19" t="s">
        <v>1212</v>
      </c>
      <c r="O346" s="7" t="s">
        <v>487</v>
      </c>
      <c r="P346" s="7"/>
      <c r="Q346" s="7"/>
    </row>
    <row r="347" spans="1:17" ht="12.75">
      <c r="A347" s="19" t="s">
        <v>185</v>
      </c>
      <c r="B347" s="7" t="s">
        <v>192</v>
      </c>
      <c r="C347" s="15">
        <v>20000</v>
      </c>
      <c r="D347" s="15">
        <v>555</v>
      </c>
      <c r="E347" s="15">
        <f t="shared" si="10"/>
        <v>11100000</v>
      </c>
      <c r="F347" s="7">
        <f>10+10</f>
        <v>20</v>
      </c>
      <c r="G347" s="7"/>
      <c r="H347" s="59">
        <f t="shared" si="11"/>
        <v>400000</v>
      </c>
      <c r="I347" s="18">
        <v>10</v>
      </c>
      <c r="J347" s="19">
        <v>20</v>
      </c>
      <c r="K347" s="19" t="s">
        <v>1214</v>
      </c>
      <c r="L347" s="19" t="s">
        <v>1212</v>
      </c>
      <c r="O347" s="7" t="s">
        <v>487</v>
      </c>
      <c r="P347" s="7"/>
      <c r="Q347" s="7"/>
    </row>
    <row r="348" spans="1:17" ht="12.75">
      <c r="A348" s="19" t="s">
        <v>185</v>
      </c>
      <c r="B348" s="7" t="s">
        <v>193</v>
      </c>
      <c r="C348" s="15">
        <v>250000</v>
      </c>
      <c r="D348" s="15">
        <v>243</v>
      </c>
      <c r="E348" s="15">
        <f t="shared" si="10"/>
        <v>60750000</v>
      </c>
      <c r="F348" s="7">
        <v>12.5</v>
      </c>
      <c r="G348" s="7" t="s">
        <v>1222</v>
      </c>
      <c r="H348" s="59">
        <f t="shared" si="11"/>
        <v>3125000</v>
      </c>
      <c r="I348" s="18">
        <v>7.5</v>
      </c>
      <c r="J348" s="19">
        <v>12.5</v>
      </c>
      <c r="K348" s="19" t="s">
        <v>1222</v>
      </c>
      <c r="L348" s="19" t="s">
        <v>1212</v>
      </c>
      <c r="O348" s="7" t="s">
        <v>487</v>
      </c>
      <c r="P348" s="7"/>
      <c r="Q348" s="7"/>
    </row>
    <row r="349" spans="1:17" ht="12.75">
      <c r="A349" s="19" t="s">
        <v>185</v>
      </c>
      <c r="B349" s="7" t="s">
        <v>194</v>
      </c>
      <c r="C349" s="15">
        <v>30000</v>
      </c>
      <c r="D349" s="15">
        <v>664</v>
      </c>
      <c r="E349" s="15">
        <f t="shared" si="10"/>
        <v>19920000</v>
      </c>
      <c r="F349" s="7">
        <v>37.5</v>
      </c>
      <c r="G349" s="7" t="s">
        <v>1222</v>
      </c>
      <c r="H349" s="59">
        <f t="shared" si="11"/>
        <v>1125000</v>
      </c>
      <c r="I349" s="18" t="s">
        <v>1211</v>
      </c>
      <c r="J349" s="19">
        <v>35</v>
      </c>
      <c r="K349" s="19" t="s">
        <v>1214</v>
      </c>
      <c r="L349" s="19" t="s">
        <v>1212</v>
      </c>
      <c r="O349" s="7" t="s">
        <v>487</v>
      </c>
      <c r="P349" s="7"/>
      <c r="Q349" s="7"/>
    </row>
    <row r="350" spans="1:17" ht="12.75">
      <c r="A350" s="19" t="s">
        <v>185</v>
      </c>
      <c r="B350" s="7" t="s">
        <v>195</v>
      </c>
      <c r="C350" s="15">
        <v>11200</v>
      </c>
      <c r="D350" s="15">
        <v>1475</v>
      </c>
      <c r="E350" s="15">
        <f t="shared" si="10"/>
        <v>16520000</v>
      </c>
      <c r="F350" s="7">
        <v>100</v>
      </c>
      <c r="G350" s="7" t="s">
        <v>1222</v>
      </c>
      <c r="H350" s="59">
        <f t="shared" si="11"/>
        <v>1120000</v>
      </c>
      <c r="I350" s="18">
        <v>100</v>
      </c>
      <c r="J350" s="19">
        <v>100</v>
      </c>
      <c r="K350" s="19" t="s">
        <v>1222</v>
      </c>
      <c r="L350" s="19" t="s">
        <v>1212</v>
      </c>
      <c r="O350" s="7" t="s">
        <v>487</v>
      </c>
      <c r="P350" s="7"/>
      <c r="Q350" s="7"/>
    </row>
    <row r="351" spans="1:17" ht="12.75">
      <c r="A351" s="19" t="s">
        <v>185</v>
      </c>
      <c r="B351" s="7" t="s">
        <v>196</v>
      </c>
      <c r="C351" s="15">
        <v>800</v>
      </c>
      <c r="D351" s="15">
        <v>1910</v>
      </c>
      <c r="E351" s="15">
        <f t="shared" si="10"/>
        <v>1528000</v>
      </c>
      <c r="F351" s="7">
        <v>100</v>
      </c>
      <c r="G351" s="7"/>
      <c r="H351" s="59">
        <f t="shared" si="11"/>
        <v>80000</v>
      </c>
      <c r="I351" s="18">
        <v>100</v>
      </c>
      <c r="J351" s="19">
        <v>100</v>
      </c>
      <c r="K351" s="19" t="s">
        <v>1222</v>
      </c>
      <c r="L351" s="19" t="s">
        <v>1216</v>
      </c>
      <c r="M351" s="62" t="s">
        <v>1512</v>
      </c>
      <c r="O351" s="7" t="s">
        <v>487</v>
      </c>
      <c r="P351" s="7"/>
      <c r="Q351" s="7"/>
    </row>
    <row r="352" spans="1:17" ht="12.75">
      <c r="A352" s="19" t="s">
        <v>185</v>
      </c>
      <c r="B352" s="7" t="s">
        <v>197</v>
      </c>
      <c r="C352" s="15">
        <v>96000</v>
      </c>
      <c r="D352" s="15">
        <v>310</v>
      </c>
      <c r="E352" s="15">
        <f t="shared" si="10"/>
        <v>29760000</v>
      </c>
      <c r="F352" s="7">
        <v>12.5</v>
      </c>
      <c r="G352" s="7" t="s">
        <v>1222</v>
      </c>
      <c r="H352" s="59">
        <f t="shared" si="11"/>
        <v>1200000</v>
      </c>
      <c r="I352" s="18">
        <v>10.5</v>
      </c>
      <c r="J352" s="19">
        <v>10.5</v>
      </c>
      <c r="K352" s="19" t="s">
        <v>1214</v>
      </c>
      <c r="L352" s="19" t="s">
        <v>1212</v>
      </c>
      <c r="O352" s="7" t="s">
        <v>487</v>
      </c>
      <c r="P352" s="7"/>
      <c r="Q352" s="7"/>
    </row>
    <row r="353" spans="2:17" ht="12.75">
      <c r="B353" s="23" t="s">
        <v>198</v>
      </c>
      <c r="C353" s="63" t="s">
        <v>1197</v>
      </c>
      <c r="D353" s="61" t="s">
        <v>1199</v>
      </c>
      <c r="E353" s="15">
        <f t="shared" si="10"/>
        <v>0</v>
      </c>
      <c r="F353" s="23"/>
      <c r="G353" s="23"/>
      <c r="H353" s="59">
        <f t="shared" si="11"/>
        <v>0</v>
      </c>
      <c r="I353" s="61" t="s">
        <v>1200</v>
      </c>
      <c r="J353" s="61" t="s">
        <v>1201</v>
      </c>
      <c r="K353" s="61" t="s">
        <v>1202</v>
      </c>
      <c r="L353" s="61" t="s">
        <v>1203</v>
      </c>
      <c r="O353" s="7" t="s">
        <v>487</v>
      </c>
      <c r="P353" s="61"/>
      <c r="Q353" s="61"/>
    </row>
    <row r="354" spans="1:17" ht="12.75">
      <c r="A354" s="19" t="s">
        <v>242</v>
      </c>
      <c r="B354" s="7" t="s">
        <v>199</v>
      </c>
      <c r="C354" s="15">
        <v>54000</v>
      </c>
      <c r="D354" s="15">
        <v>244</v>
      </c>
      <c r="E354" s="15">
        <f t="shared" si="10"/>
        <v>13176000</v>
      </c>
      <c r="F354" s="7">
        <v>12.5</v>
      </c>
      <c r="G354" s="7"/>
      <c r="H354" s="59">
        <f t="shared" si="11"/>
        <v>675000</v>
      </c>
      <c r="I354" s="18">
        <v>15</v>
      </c>
      <c r="J354" s="19">
        <v>15</v>
      </c>
      <c r="K354" s="19">
        <v>1912</v>
      </c>
      <c r="L354" s="19" t="s">
        <v>1208</v>
      </c>
      <c r="O354" s="7" t="s">
        <v>487</v>
      </c>
      <c r="P354" s="7"/>
      <c r="Q354" s="7"/>
    </row>
    <row r="355" spans="1:17" ht="12.75">
      <c r="A355" s="19" t="s">
        <v>242</v>
      </c>
      <c r="B355" s="7" t="s">
        <v>200</v>
      </c>
      <c r="C355" s="15">
        <v>7500</v>
      </c>
      <c r="D355" s="15">
        <v>134.5</v>
      </c>
      <c r="E355" s="15">
        <f t="shared" si="10"/>
        <v>1008750</v>
      </c>
      <c r="F355" s="7">
        <v>0</v>
      </c>
      <c r="G355" s="7"/>
      <c r="H355" s="59">
        <f t="shared" si="11"/>
        <v>0</v>
      </c>
      <c r="I355" s="18">
        <v>16</v>
      </c>
      <c r="J355" s="19">
        <v>16</v>
      </c>
      <c r="K355" s="19">
        <v>1909</v>
      </c>
      <c r="L355" s="19" t="s">
        <v>1216</v>
      </c>
      <c r="O355" s="7" t="s">
        <v>487</v>
      </c>
      <c r="P355" s="7"/>
      <c r="Q355" s="7"/>
    </row>
    <row r="356" spans="1:17" ht="12.75">
      <c r="A356" s="19" t="s">
        <v>242</v>
      </c>
      <c r="B356" s="7" t="s">
        <v>201</v>
      </c>
      <c r="C356" s="15">
        <v>60000</v>
      </c>
      <c r="D356" s="15">
        <v>121</v>
      </c>
      <c r="E356" s="15">
        <f t="shared" si="10"/>
        <v>7260000</v>
      </c>
      <c r="F356" s="7">
        <v>6.25</v>
      </c>
      <c r="G356" s="7"/>
      <c r="H356" s="59">
        <f t="shared" si="11"/>
        <v>375000</v>
      </c>
      <c r="I356" s="18">
        <v>6.25</v>
      </c>
      <c r="J356" s="19">
        <v>6.25</v>
      </c>
      <c r="K356" s="19">
        <v>1912</v>
      </c>
      <c r="L356" s="19" t="s">
        <v>1208</v>
      </c>
      <c r="O356" s="7" t="s">
        <v>487</v>
      </c>
      <c r="P356" s="7"/>
      <c r="Q356" s="7"/>
    </row>
    <row r="357" spans="1:17" ht="12.75">
      <c r="A357" s="19" t="s">
        <v>242</v>
      </c>
      <c r="B357" s="7" t="s">
        <v>202</v>
      </c>
      <c r="C357" s="15">
        <v>120000</v>
      </c>
      <c r="D357" s="15">
        <v>726</v>
      </c>
      <c r="E357" s="15">
        <f t="shared" si="10"/>
        <v>87120000</v>
      </c>
      <c r="F357" s="7">
        <v>35</v>
      </c>
      <c r="G357" s="7"/>
      <c r="H357" s="59">
        <f t="shared" si="11"/>
        <v>4200000</v>
      </c>
      <c r="I357" s="18">
        <v>37.5</v>
      </c>
      <c r="J357" s="19">
        <v>37.5</v>
      </c>
      <c r="K357" s="19">
        <v>1912</v>
      </c>
      <c r="L357" s="19" t="s">
        <v>1208</v>
      </c>
      <c r="O357" s="7" t="s">
        <v>487</v>
      </c>
      <c r="P357" s="7"/>
      <c r="Q357" s="7"/>
    </row>
    <row r="358" spans="1:17" ht="12.75">
      <c r="A358" s="19" t="s">
        <v>242</v>
      </c>
      <c r="B358" s="7" t="s">
        <v>203</v>
      </c>
      <c r="C358" s="15">
        <v>46000</v>
      </c>
      <c r="D358" s="15">
        <v>440</v>
      </c>
      <c r="E358" s="15">
        <f t="shared" si="10"/>
        <v>20240000</v>
      </c>
      <c r="F358" s="7">
        <v>21.039</v>
      </c>
      <c r="G358" s="7"/>
      <c r="H358" s="59">
        <f t="shared" si="11"/>
        <v>967794.0000000001</v>
      </c>
      <c r="I358" s="18">
        <v>22.987</v>
      </c>
      <c r="J358" s="19">
        <v>22.987</v>
      </c>
      <c r="K358" s="19">
        <v>1912</v>
      </c>
      <c r="L358" s="19" t="s">
        <v>1212</v>
      </c>
      <c r="M358" s="62" t="s">
        <v>1489</v>
      </c>
      <c r="O358" s="7" t="s">
        <v>487</v>
      </c>
      <c r="P358" s="7"/>
      <c r="Q358" s="7"/>
    </row>
    <row r="359" spans="1:17" ht="12.75">
      <c r="A359" s="19" t="s">
        <v>242</v>
      </c>
      <c r="B359" s="7" t="s">
        <v>204</v>
      </c>
      <c r="C359" s="15">
        <v>40000</v>
      </c>
      <c r="D359" s="15">
        <v>131</v>
      </c>
      <c r="E359" s="15">
        <f t="shared" si="10"/>
        <v>5240000</v>
      </c>
      <c r="F359" s="7">
        <v>0</v>
      </c>
      <c r="G359" s="7"/>
      <c r="H359" s="59">
        <f t="shared" si="11"/>
        <v>0</v>
      </c>
      <c r="I359" s="18" t="s">
        <v>1211</v>
      </c>
      <c r="J359" s="19" t="s">
        <v>1211</v>
      </c>
      <c r="K359" s="19" t="s">
        <v>1211</v>
      </c>
      <c r="L359" s="19" t="s">
        <v>1216</v>
      </c>
      <c r="O359" s="7" t="s">
        <v>487</v>
      </c>
      <c r="P359" s="7"/>
      <c r="Q359" s="7"/>
    </row>
    <row r="360" spans="1:17" ht="12.75">
      <c r="A360" s="19" t="s">
        <v>242</v>
      </c>
      <c r="B360" s="7" t="s">
        <v>205</v>
      </c>
      <c r="C360" s="15">
        <v>7000</v>
      </c>
      <c r="D360" s="15">
        <v>875</v>
      </c>
      <c r="E360" s="15">
        <f t="shared" si="10"/>
        <v>6125000</v>
      </c>
      <c r="F360" s="7">
        <v>0</v>
      </c>
      <c r="G360" s="7"/>
      <c r="H360" s="59">
        <f t="shared" si="11"/>
        <v>0</v>
      </c>
      <c r="I360" s="18" t="s">
        <v>1211</v>
      </c>
      <c r="J360" s="19" t="s">
        <v>1211</v>
      </c>
      <c r="K360" s="19" t="s">
        <v>1211</v>
      </c>
      <c r="L360" s="19" t="s">
        <v>1216</v>
      </c>
      <c r="M360" s="62" t="s">
        <v>1489</v>
      </c>
      <c r="O360" s="7" t="s">
        <v>487</v>
      </c>
      <c r="P360" s="7"/>
      <c r="Q360" s="7"/>
    </row>
    <row r="361" spans="1:17" ht="12.75">
      <c r="A361" s="19" t="s">
        <v>242</v>
      </c>
      <c r="B361" s="7" t="s">
        <v>206</v>
      </c>
      <c r="C361" s="15">
        <v>80000</v>
      </c>
      <c r="D361" s="15">
        <v>265</v>
      </c>
      <c r="E361" s="15">
        <f t="shared" si="10"/>
        <v>21200000</v>
      </c>
      <c r="F361" s="7">
        <v>0</v>
      </c>
      <c r="G361" s="7"/>
      <c r="H361" s="59">
        <f t="shared" si="11"/>
        <v>0</v>
      </c>
      <c r="I361" s="18" t="s">
        <v>1211</v>
      </c>
      <c r="J361" s="19" t="s">
        <v>1248</v>
      </c>
      <c r="K361" s="19" t="s">
        <v>1211</v>
      </c>
      <c r="L361" s="19" t="s">
        <v>1208</v>
      </c>
      <c r="O361" s="7" t="s">
        <v>487</v>
      </c>
      <c r="P361" s="7"/>
      <c r="Q361" s="7"/>
    </row>
    <row r="362" spans="1:17" ht="12.75">
      <c r="A362" s="19" t="s">
        <v>242</v>
      </c>
      <c r="B362" s="11" t="s">
        <v>207</v>
      </c>
      <c r="C362" s="15">
        <v>20000</v>
      </c>
      <c r="D362" s="15">
        <v>1059</v>
      </c>
      <c r="E362" s="15">
        <f t="shared" si="10"/>
        <v>21180000</v>
      </c>
      <c r="F362" s="11">
        <v>0</v>
      </c>
      <c r="G362" s="11"/>
      <c r="H362" s="59">
        <f t="shared" si="11"/>
        <v>0</v>
      </c>
      <c r="I362" s="18">
        <v>35</v>
      </c>
      <c r="J362" s="19">
        <v>35</v>
      </c>
      <c r="K362" s="19">
        <v>1911</v>
      </c>
      <c r="L362" s="19" t="s">
        <v>1216</v>
      </c>
      <c r="N362" s="19" t="s">
        <v>1217</v>
      </c>
      <c r="O362" s="7" t="s">
        <v>487</v>
      </c>
      <c r="P362" s="7"/>
      <c r="Q362" s="7"/>
    </row>
    <row r="363" spans="1:17" ht="12.75">
      <c r="A363" s="19" t="s">
        <v>242</v>
      </c>
      <c r="B363" s="11" t="s">
        <v>208</v>
      </c>
      <c r="C363" s="15">
        <v>17925</v>
      </c>
      <c r="D363" s="15">
        <v>153</v>
      </c>
      <c r="E363" s="15">
        <f t="shared" si="10"/>
        <v>2742525</v>
      </c>
      <c r="F363" s="11">
        <v>6</v>
      </c>
      <c r="G363" s="11"/>
      <c r="H363" s="59">
        <f t="shared" si="11"/>
        <v>107550</v>
      </c>
      <c r="I363" s="18">
        <v>5</v>
      </c>
      <c r="J363" s="19">
        <v>5</v>
      </c>
      <c r="K363" s="19">
        <v>1912</v>
      </c>
      <c r="L363" s="19" t="s">
        <v>1216</v>
      </c>
      <c r="O363" s="7" t="s">
        <v>487</v>
      </c>
      <c r="P363" s="7"/>
      <c r="Q363" s="7"/>
    </row>
    <row r="364" spans="1:17" ht="12.75">
      <c r="A364" s="19" t="s">
        <v>242</v>
      </c>
      <c r="B364" s="7" t="s">
        <v>209</v>
      </c>
      <c r="C364" s="15">
        <v>12000</v>
      </c>
      <c r="D364" s="15">
        <v>528</v>
      </c>
      <c r="E364" s="15">
        <f t="shared" si="10"/>
        <v>6336000</v>
      </c>
      <c r="F364" s="7">
        <v>20.1</v>
      </c>
      <c r="G364" s="7" t="s">
        <v>1222</v>
      </c>
      <c r="H364" s="59">
        <f t="shared" si="11"/>
        <v>241200.00000000003</v>
      </c>
      <c r="I364" s="18">
        <v>22.33</v>
      </c>
      <c r="J364" s="19">
        <v>22.33</v>
      </c>
      <c r="K364" s="19" t="s">
        <v>1214</v>
      </c>
      <c r="L364" s="19" t="s">
        <v>1212</v>
      </c>
      <c r="O364" s="7" t="s">
        <v>487</v>
      </c>
      <c r="P364" s="7"/>
      <c r="Q364" s="7"/>
    </row>
    <row r="365" spans="1:17" ht="12.75">
      <c r="A365" s="19" t="s">
        <v>242</v>
      </c>
      <c r="B365" s="7" t="s">
        <v>210</v>
      </c>
      <c r="C365" s="15">
        <v>12000</v>
      </c>
      <c r="D365" s="15">
        <v>79</v>
      </c>
      <c r="E365" s="15">
        <f t="shared" si="10"/>
        <v>948000</v>
      </c>
      <c r="F365" s="7">
        <v>0</v>
      </c>
      <c r="G365" s="7"/>
      <c r="H365" s="59">
        <f t="shared" si="11"/>
        <v>0</v>
      </c>
      <c r="I365" s="18" t="s">
        <v>1211</v>
      </c>
      <c r="J365" s="19" t="s">
        <v>1248</v>
      </c>
      <c r="K365" s="19" t="s">
        <v>1211</v>
      </c>
      <c r="L365" s="19" t="s">
        <v>1212</v>
      </c>
      <c r="M365" s="62" t="s">
        <v>1489</v>
      </c>
      <c r="O365" s="7" t="s">
        <v>487</v>
      </c>
      <c r="P365" s="7"/>
      <c r="Q365" s="7"/>
    </row>
    <row r="366" spans="1:17" ht="12.75">
      <c r="A366" s="19" t="s">
        <v>242</v>
      </c>
      <c r="B366" s="7" t="s">
        <v>211</v>
      </c>
      <c r="C366" s="15">
        <v>8000</v>
      </c>
      <c r="D366" s="15">
        <v>420</v>
      </c>
      <c r="E366" s="15">
        <f t="shared" si="10"/>
        <v>3360000</v>
      </c>
      <c r="F366" s="7">
        <v>23.75</v>
      </c>
      <c r="G366" s="7"/>
      <c r="H366" s="59">
        <f t="shared" si="11"/>
        <v>190000</v>
      </c>
      <c r="I366" s="18">
        <v>25</v>
      </c>
      <c r="J366" s="19">
        <v>25</v>
      </c>
      <c r="K366" s="19">
        <v>1912</v>
      </c>
      <c r="L366" s="19" t="s">
        <v>1212</v>
      </c>
      <c r="O366" s="7" t="s">
        <v>487</v>
      </c>
      <c r="P366" s="7"/>
      <c r="Q366" s="7"/>
    </row>
    <row r="367" spans="1:17" ht="12.75">
      <c r="A367" s="19" t="s">
        <v>242</v>
      </c>
      <c r="B367" s="11" t="s">
        <v>212</v>
      </c>
      <c r="C367" s="15">
        <v>27000</v>
      </c>
      <c r="D367" s="15">
        <v>1275</v>
      </c>
      <c r="E367" s="15">
        <f t="shared" si="10"/>
        <v>34425000</v>
      </c>
      <c r="F367" s="11">
        <v>45</v>
      </c>
      <c r="G367" s="11" t="s">
        <v>1222</v>
      </c>
      <c r="H367" s="59">
        <f t="shared" si="11"/>
        <v>1215000</v>
      </c>
      <c r="I367" s="18">
        <v>45</v>
      </c>
      <c r="J367" s="19">
        <v>45</v>
      </c>
      <c r="K367" s="19" t="s">
        <v>1222</v>
      </c>
      <c r="L367" s="19" t="s">
        <v>1212</v>
      </c>
      <c r="O367" s="7" t="s">
        <v>487</v>
      </c>
      <c r="P367" s="7"/>
      <c r="Q367" s="7"/>
    </row>
    <row r="368" spans="1:17" ht="12.75">
      <c r="A368" s="19" t="s">
        <v>242</v>
      </c>
      <c r="B368" s="11" t="s">
        <v>213</v>
      </c>
      <c r="C368" s="15">
        <v>32600</v>
      </c>
      <c r="D368" s="15">
        <v>425</v>
      </c>
      <c r="E368" s="15">
        <f t="shared" si="10"/>
        <v>13855000</v>
      </c>
      <c r="F368" s="11">
        <v>25</v>
      </c>
      <c r="G368" s="11"/>
      <c r="H368" s="59">
        <f t="shared" si="11"/>
        <v>815000</v>
      </c>
      <c r="I368" s="18">
        <v>25</v>
      </c>
      <c r="J368" s="19">
        <v>25</v>
      </c>
      <c r="K368" s="19">
        <v>1912</v>
      </c>
      <c r="L368" s="19" t="s">
        <v>1212</v>
      </c>
      <c r="O368" s="7" t="s">
        <v>487</v>
      </c>
      <c r="P368" s="7"/>
      <c r="Q368" s="7"/>
    </row>
    <row r="369" spans="1:17" ht="12.75">
      <c r="A369" s="19" t="s">
        <v>242</v>
      </c>
      <c r="B369" s="11" t="s">
        <v>214</v>
      </c>
      <c r="C369" s="15">
        <v>5760</v>
      </c>
      <c r="D369" s="15">
        <v>60</v>
      </c>
      <c r="E369" s="15">
        <f t="shared" si="10"/>
        <v>345600</v>
      </c>
      <c r="F369" s="30">
        <v>0</v>
      </c>
      <c r="G369" s="38" t="s">
        <v>215</v>
      </c>
      <c r="H369" s="59">
        <f t="shared" si="11"/>
        <v>0</v>
      </c>
      <c r="I369" s="18">
        <v>2.07</v>
      </c>
      <c r="J369" s="19">
        <v>2.07</v>
      </c>
      <c r="K369" s="19">
        <v>1906</v>
      </c>
      <c r="L369" s="19" t="s">
        <v>1216</v>
      </c>
      <c r="M369" s="62" t="s">
        <v>1512</v>
      </c>
      <c r="O369" s="7" t="s">
        <v>487</v>
      </c>
      <c r="P369" s="7"/>
      <c r="Q369" s="7"/>
    </row>
    <row r="370" spans="1:17" ht="12.75">
      <c r="A370" s="19" t="s">
        <v>242</v>
      </c>
      <c r="B370" s="11" t="s">
        <v>216</v>
      </c>
      <c r="C370" s="15">
        <v>60000</v>
      </c>
      <c r="D370" s="15">
        <v>1115</v>
      </c>
      <c r="E370" s="15">
        <f t="shared" si="10"/>
        <v>66900000</v>
      </c>
      <c r="F370" s="11">
        <v>45</v>
      </c>
      <c r="G370" s="11" t="s">
        <v>1222</v>
      </c>
      <c r="H370" s="59">
        <f t="shared" si="11"/>
        <v>2700000</v>
      </c>
      <c r="I370" s="18">
        <v>10</v>
      </c>
      <c r="J370" s="19">
        <v>40</v>
      </c>
      <c r="K370" s="19" t="s">
        <v>1214</v>
      </c>
      <c r="L370" s="19" t="s">
        <v>1212</v>
      </c>
      <c r="O370" s="7" t="s">
        <v>487</v>
      </c>
      <c r="P370" s="7"/>
      <c r="Q370" s="7"/>
    </row>
    <row r="371" spans="1:17" ht="12.75">
      <c r="A371" s="19" t="s">
        <v>242</v>
      </c>
      <c r="B371" s="7" t="s">
        <v>217</v>
      </c>
      <c r="C371" s="15">
        <v>50000</v>
      </c>
      <c r="D371" s="15">
        <v>300</v>
      </c>
      <c r="E371" s="15">
        <f t="shared" si="10"/>
        <v>15000000</v>
      </c>
      <c r="F371" s="7">
        <v>0</v>
      </c>
      <c r="G371" s="7"/>
      <c r="H371" s="59">
        <f t="shared" si="11"/>
        <v>0</v>
      </c>
      <c r="I371" s="18">
        <v>10</v>
      </c>
      <c r="J371" s="19">
        <v>10</v>
      </c>
      <c r="K371" s="19" t="s">
        <v>218</v>
      </c>
      <c r="L371" s="19" t="s">
        <v>1208</v>
      </c>
      <c r="M371" s="62" t="s">
        <v>1487</v>
      </c>
      <c r="O371" s="7" t="s">
        <v>487</v>
      </c>
      <c r="P371" s="7"/>
      <c r="Q371" s="7"/>
    </row>
    <row r="372" spans="1:17" ht="12.75">
      <c r="A372" s="19" t="s">
        <v>242</v>
      </c>
      <c r="B372" s="7" t="s">
        <v>219</v>
      </c>
      <c r="C372" s="15">
        <v>48500</v>
      </c>
      <c r="D372" s="15">
        <v>1535</v>
      </c>
      <c r="E372" s="15">
        <f t="shared" si="10"/>
        <v>74447500</v>
      </c>
      <c r="F372" s="7">
        <v>41.74</v>
      </c>
      <c r="G372" s="7" t="s">
        <v>1222</v>
      </c>
      <c r="H372" s="59">
        <f t="shared" si="11"/>
        <v>2024390</v>
      </c>
      <c r="I372" s="18" t="s">
        <v>1211</v>
      </c>
      <c r="J372" s="19" t="s">
        <v>1211</v>
      </c>
      <c r="K372" s="19" t="s">
        <v>1211</v>
      </c>
      <c r="L372" s="19" t="s">
        <v>1212</v>
      </c>
      <c r="M372" s="62" t="s">
        <v>1487</v>
      </c>
      <c r="O372" s="7" t="s">
        <v>487</v>
      </c>
      <c r="P372" s="7"/>
      <c r="Q372" s="7"/>
    </row>
    <row r="373" spans="1:17" ht="12.75">
      <c r="A373" s="19" t="s">
        <v>242</v>
      </c>
      <c r="B373" s="7" t="s">
        <v>220</v>
      </c>
      <c r="C373" s="15">
        <v>21500</v>
      </c>
      <c r="D373" s="15">
        <v>1490</v>
      </c>
      <c r="E373" s="15">
        <f t="shared" si="10"/>
        <v>32035000</v>
      </c>
      <c r="F373" s="7">
        <v>38.74</v>
      </c>
      <c r="G373" s="7" t="s">
        <v>1222</v>
      </c>
      <c r="H373" s="59">
        <f t="shared" si="11"/>
        <v>832910</v>
      </c>
      <c r="I373" s="18" t="s">
        <v>1211</v>
      </c>
      <c r="J373" s="19" t="s">
        <v>1211</v>
      </c>
      <c r="K373" s="19" t="s">
        <v>1211</v>
      </c>
      <c r="L373" s="19" t="s">
        <v>1212</v>
      </c>
      <c r="O373" s="7" t="s">
        <v>487</v>
      </c>
      <c r="P373" s="7"/>
      <c r="Q373" s="7"/>
    </row>
    <row r="374" spans="1:17" ht="12.75">
      <c r="A374" s="19" t="s">
        <v>242</v>
      </c>
      <c r="B374" s="7" t="s">
        <v>221</v>
      </c>
      <c r="C374" s="15">
        <v>128000</v>
      </c>
      <c r="D374" s="15">
        <v>155</v>
      </c>
      <c r="E374" s="15">
        <f t="shared" si="10"/>
        <v>19840000</v>
      </c>
      <c r="F374" s="7">
        <v>0</v>
      </c>
      <c r="G374" s="7"/>
      <c r="H374" s="59">
        <f t="shared" si="11"/>
        <v>0</v>
      </c>
      <c r="I374" s="18" t="s">
        <v>1211</v>
      </c>
      <c r="J374" s="19" t="s">
        <v>1248</v>
      </c>
      <c r="K374" s="19" t="s">
        <v>1211</v>
      </c>
      <c r="L374" s="19" t="s">
        <v>1212</v>
      </c>
      <c r="O374" s="7" t="s">
        <v>487</v>
      </c>
      <c r="P374" s="7"/>
      <c r="Q374" s="7"/>
    </row>
    <row r="375" spans="1:17" ht="12.75">
      <c r="A375" s="19" t="s">
        <v>242</v>
      </c>
      <c r="B375" s="7" t="s">
        <v>222</v>
      </c>
      <c r="C375" s="15">
        <v>80000</v>
      </c>
      <c r="D375" s="15">
        <v>232</v>
      </c>
      <c r="E375" s="15">
        <f t="shared" si="10"/>
        <v>18560000</v>
      </c>
      <c r="F375" s="7">
        <v>8</v>
      </c>
      <c r="G375" s="7"/>
      <c r="H375" s="59">
        <f t="shared" si="11"/>
        <v>640000</v>
      </c>
      <c r="I375" s="18">
        <v>10</v>
      </c>
      <c r="J375" s="19">
        <v>10</v>
      </c>
      <c r="K375" s="19">
        <v>1909</v>
      </c>
      <c r="L375" s="19" t="s">
        <v>1212</v>
      </c>
      <c r="O375" s="7" t="s">
        <v>487</v>
      </c>
      <c r="P375" s="7"/>
      <c r="Q375" s="7"/>
    </row>
    <row r="376" spans="1:17" ht="12.75">
      <c r="A376" s="19" t="s">
        <v>242</v>
      </c>
      <c r="B376" s="11" t="s">
        <v>223</v>
      </c>
      <c r="C376" s="15">
        <v>40000</v>
      </c>
      <c r="D376" s="15">
        <v>2229</v>
      </c>
      <c r="E376" s="15">
        <f t="shared" si="10"/>
        <v>89160000</v>
      </c>
      <c r="F376" s="11">
        <v>65</v>
      </c>
      <c r="G376" s="11"/>
      <c r="H376" s="59">
        <f t="shared" si="11"/>
        <v>2600000</v>
      </c>
      <c r="I376" s="18">
        <v>25</v>
      </c>
      <c r="J376" s="19">
        <v>65</v>
      </c>
      <c r="K376" s="19">
        <v>1912</v>
      </c>
      <c r="L376" s="19" t="s">
        <v>1212</v>
      </c>
      <c r="O376" s="7" t="s">
        <v>487</v>
      </c>
      <c r="P376" s="7"/>
      <c r="Q376" s="7"/>
    </row>
    <row r="377" spans="1:17" ht="12.75">
      <c r="A377" s="19" t="s">
        <v>242</v>
      </c>
      <c r="B377" s="7" t="s">
        <v>224</v>
      </c>
      <c r="C377" s="15">
        <v>15000</v>
      </c>
      <c r="D377" s="15">
        <v>2800</v>
      </c>
      <c r="E377" s="15">
        <f t="shared" si="10"/>
        <v>42000000</v>
      </c>
      <c r="F377" s="7">
        <v>30</v>
      </c>
      <c r="G377" s="7" t="s">
        <v>1222</v>
      </c>
      <c r="H377" s="59">
        <f t="shared" si="11"/>
        <v>450000</v>
      </c>
      <c r="I377" s="18">
        <v>10</v>
      </c>
      <c r="J377" s="19">
        <v>25</v>
      </c>
      <c r="K377" s="19" t="s">
        <v>1214</v>
      </c>
      <c r="L377" s="19" t="s">
        <v>1212</v>
      </c>
      <c r="O377" s="7" t="s">
        <v>487</v>
      </c>
      <c r="P377" s="7"/>
      <c r="Q377" s="7"/>
    </row>
    <row r="378" spans="1:17" ht="12.75">
      <c r="A378" s="19" t="s">
        <v>242</v>
      </c>
      <c r="B378" s="11" t="s">
        <v>225</v>
      </c>
      <c r="C378" s="15">
        <v>81000</v>
      </c>
      <c r="D378" s="15">
        <v>1360</v>
      </c>
      <c r="E378" s="15">
        <f t="shared" si="10"/>
        <v>110160000</v>
      </c>
      <c r="F378" s="11">
        <v>60</v>
      </c>
      <c r="G378" s="11"/>
      <c r="H378" s="59">
        <f t="shared" si="11"/>
        <v>4860000</v>
      </c>
      <c r="I378" s="18">
        <v>60</v>
      </c>
      <c r="J378" s="19">
        <v>60</v>
      </c>
      <c r="K378" s="19">
        <v>1912</v>
      </c>
      <c r="L378" s="19" t="s">
        <v>1208</v>
      </c>
      <c r="O378" s="7" t="s">
        <v>487</v>
      </c>
      <c r="P378" s="7"/>
      <c r="Q378" s="7"/>
    </row>
    <row r="379" spans="1:17" ht="12.75">
      <c r="A379" s="19" t="s">
        <v>242</v>
      </c>
      <c r="B379" s="11" t="s">
        <v>226</v>
      </c>
      <c r="C379" s="15">
        <v>20000</v>
      </c>
      <c r="D379" s="15">
        <v>470</v>
      </c>
      <c r="E379" s="15">
        <f t="shared" si="10"/>
        <v>9400000</v>
      </c>
      <c r="F379" s="11">
        <v>25</v>
      </c>
      <c r="G379" s="11" t="s">
        <v>1222</v>
      </c>
      <c r="H379" s="59">
        <f t="shared" si="11"/>
        <v>500000</v>
      </c>
      <c r="I379" s="18">
        <v>25</v>
      </c>
      <c r="J379" s="19">
        <v>25</v>
      </c>
      <c r="K379" s="19" t="s">
        <v>1222</v>
      </c>
      <c r="L379" s="19" t="s">
        <v>1212</v>
      </c>
      <c r="O379" s="7" t="s">
        <v>487</v>
      </c>
      <c r="P379" s="7"/>
      <c r="Q379" s="7"/>
    </row>
    <row r="380" spans="1:17" ht="12.75">
      <c r="A380" s="19" t="s">
        <v>242</v>
      </c>
      <c r="B380" s="7" t="s">
        <v>227</v>
      </c>
      <c r="C380" s="15">
        <v>24000</v>
      </c>
      <c r="D380" s="15">
        <v>525</v>
      </c>
      <c r="E380" s="15">
        <f t="shared" si="10"/>
        <v>12600000</v>
      </c>
      <c r="F380" s="7">
        <v>25</v>
      </c>
      <c r="G380" s="7"/>
      <c r="H380" s="59">
        <f t="shared" si="11"/>
        <v>600000</v>
      </c>
      <c r="I380" s="18">
        <v>22.5</v>
      </c>
      <c r="J380" s="19">
        <v>22.5</v>
      </c>
      <c r="K380" s="19">
        <v>1912</v>
      </c>
      <c r="L380" s="19" t="s">
        <v>1212</v>
      </c>
      <c r="O380" s="7" t="s">
        <v>487</v>
      </c>
      <c r="P380" s="7"/>
      <c r="Q380" s="7"/>
    </row>
    <row r="381" spans="1:17" ht="12.75">
      <c r="A381" s="19" t="s">
        <v>242</v>
      </c>
      <c r="B381" s="11" t="s">
        <v>228</v>
      </c>
      <c r="C381" s="15">
        <v>8000</v>
      </c>
      <c r="D381" s="15">
        <v>52</v>
      </c>
      <c r="E381" s="15">
        <f t="shared" si="10"/>
        <v>416000</v>
      </c>
      <c r="F381" s="11">
        <v>0</v>
      </c>
      <c r="G381" s="11"/>
      <c r="H381" s="59">
        <f t="shared" si="11"/>
        <v>0</v>
      </c>
      <c r="I381" s="18">
        <v>5.5</v>
      </c>
      <c r="J381" s="19">
        <v>5.5</v>
      </c>
      <c r="K381" s="19" t="s">
        <v>229</v>
      </c>
      <c r="L381" s="19" t="s">
        <v>1212</v>
      </c>
      <c r="O381" s="7" t="s">
        <v>487</v>
      </c>
      <c r="P381" s="7"/>
      <c r="Q381" s="7"/>
    </row>
    <row r="382" spans="1:17" ht="12.75">
      <c r="A382" s="19" t="s">
        <v>242</v>
      </c>
      <c r="B382" s="11" t="s">
        <v>230</v>
      </c>
      <c r="C382" s="15">
        <v>50000</v>
      </c>
      <c r="D382" s="15">
        <v>78</v>
      </c>
      <c r="E382" s="15">
        <f t="shared" si="10"/>
        <v>3900000</v>
      </c>
      <c r="F382" s="11">
        <v>0</v>
      </c>
      <c r="G382" s="11"/>
      <c r="H382" s="59">
        <f t="shared" si="11"/>
        <v>0</v>
      </c>
      <c r="I382" s="18" t="s">
        <v>1211</v>
      </c>
      <c r="J382" s="19">
        <v>5</v>
      </c>
      <c r="K382" s="19">
        <v>1911</v>
      </c>
      <c r="L382" s="19" t="s">
        <v>1212</v>
      </c>
      <c r="O382" s="7" t="s">
        <v>487</v>
      </c>
      <c r="P382" s="7"/>
      <c r="Q382" s="7"/>
    </row>
    <row r="383" spans="2:17" ht="12.75">
      <c r="B383" s="23" t="s">
        <v>231</v>
      </c>
      <c r="C383" s="63" t="s">
        <v>1197</v>
      </c>
      <c r="D383" s="61" t="s">
        <v>1199</v>
      </c>
      <c r="E383" s="15">
        <f t="shared" si="10"/>
        <v>0</v>
      </c>
      <c r="F383" s="23"/>
      <c r="G383" s="23"/>
      <c r="H383" s="59">
        <f t="shared" si="11"/>
        <v>0</v>
      </c>
      <c r="I383" s="61" t="s">
        <v>1200</v>
      </c>
      <c r="J383" s="61" t="s">
        <v>1201</v>
      </c>
      <c r="K383" s="61" t="s">
        <v>1202</v>
      </c>
      <c r="L383" s="61" t="s">
        <v>1203</v>
      </c>
      <c r="O383" s="7" t="s">
        <v>487</v>
      </c>
      <c r="P383" s="61"/>
      <c r="Q383" s="61"/>
    </row>
    <row r="384" spans="1:17" ht="12.75">
      <c r="A384" s="19" t="s">
        <v>243</v>
      </c>
      <c r="B384" s="7" t="s">
        <v>232</v>
      </c>
      <c r="C384" s="15">
        <v>120000</v>
      </c>
      <c r="D384" s="15">
        <v>455</v>
      </c>
      <c r="E384" s="15">
        <f t="shared" si="10"/>
        <v>54600000</v>
      </c>
      <c r="F384" s="7">
        <v>17</v>
      </c>
      <c r="G384" s="7"/>
      <c r="H384" s="59">
        <f t="shared" si="11"/>
        <v>2040000</v>
      </c>
      <c r="I384" s="18">
        <v>16</v>
      </c>
      <c r="J384" s="19">
        <v>16</v>
      </c>
      <c r="K384" s="19">
        <v>1912</v>
      </c>
      <c r="L384" s="19" t="s">
        <v>1208</v>
      </c>
      <c r="O384" s="7" t="s">
        <v>487</v>
      </c>
      <c r="P384" s="7"/>
      <c r="Q384" s="7"/>
    </row>
    <row r="385" spans="1:17" ht="12.75">
      <c r="A385" s="19" t="s">
        <v>243</v>
      </c>
      <c r="B385" s="7" t="s">
        <v>233</v>
      </c>
      <c r="C385" s="15">
        <v>20000</v>
      </c>
      <c r="D385" s="15">
        <v>820</v>
      </c>
      <c r="E385" s="15">
        <f t="shared" si="10"/>
        <v>16400000</v>
      </c>
      <c r="F385" s="7">
        <v>19.38</v>
      </c>
      <c r="H385" s="59">
        <f t="shared" si="11"/>
        <v>387600</v>
      </c>
      <c r="I385" s="18">
        <v>13.84</v>
      </c>
      <c r="J385" s="19">
        <v>13.84</v>
      </c>
      <c r="K385" s="19">
        <v>1912</v>
      </c>
      <c r="L385" s="19" t="s">
        <v>1212</v>
      </c>
      <c r="M385" s="62" t="s">
        <v>1233</v>
      </c>
      <c r="O385" s="7" t="s">
        <v>487</v>
      </c>
      <c r="P385" s="7"/>
      <c r="Q385" s="7"/>
    </row>
    <row r="386" spans="1:17" ht="12.75">
      <c r="A386" s="19" t="s">
        <v>243</v>
      </c>
      <c r="B386" s="7" t="s">
        <v>234</v>
      </c>
      <c r="C386" s="15">
        <v>22000</v>
      </c>
      <c r="D386" s="15">
        <v>945</v>
      </c>
      <c r="E386" s="15">
        <f t="shared" si="10"/>
        <v>20790000</v>
      </c>
      <c r="F386" s="7">
        <v>50.11</v>
      </c>
      <c r="G386" s="19" t="s">
        <v>1222</v>
      </c>
      <c r="H386" s="59">
        <f t="shared" si="11"/>
        <v>1102420</v>
      </c>
      <c r="I386" s="18">
        <v>50.11</v>
      </c>
      <c r="J386" s="19">
        <v>50.11</v>
      </c>
      <c r="K386" s="19" t="s">
        <v>1222</v>
      </c>
      <c r="L386" s="19" t="s">
        <v>1212</v>
      </c>
      <c r="O386" s="7" t="s">
        <v>487</v>
      </c>
      <c r="P386" s="7"/>
      <c r="Q386" s="7"/>
    </row>
    <row r="387" spans="1:17" ht="12.75">
      <c r="A387" s="19" t="s">
        <v>243</v>
      </c>
      <c r="B387" s="7" t="s">
        <v>235</v>
      </c>
      <c r="C387" s="15">
        <v>17000</v>
      </c>
      <c r="D387" s="15">
        <v>207</v>
      </c>
      <c r="E387" s="15">
        <f t="shared" si="10"/>
        <v>3519000</v>
      </c>
      <c r="F387" s="7">
        <v>10</v>
      </c>
      <c r="G387" s="19" t="s">
        <v>1222</v>
      </c>
      <c r="H387" s="59">
        <f t="shared" si="11"/>
        <v>170000</v>
      </c>
      <c r="I387" s="18">
        <v>10</v>
      </c>
      <c r="J387" s="19">
        <v>10</v>
      </c>
      <c r="K387" s="19" t="s">
        <v>1222</v>
      </c>
      <c r="L387" s="19" t="s">
        <v>1212</v>
      </c>
      <c r="M387" s="62" t="s">
        <v>1489</v>
      </c>
      <c r="O387" s="7" t="s">
        <v>487</v>
      </c>
      <c r="P387" s="7"/>
      <c r="Q387" s="7"/>
    </row>
    <row r="388" spans="1:17" ht="12.75">
      <c r="A388" s="19" t="s">
        <v>243</v>
      </c>
      <c r="B388" s="11" t="s">
        <v>236</v>
      </c>
      <c r="C388" s="15">
        <v>37000</v>
      </c>
      <c r="D388" s="15">
        <v>1975</v>
      </c>
      <c r="E388" s="15">
        <f aca="true" t="shared" si="12" ref="E388:E451">PRODUCT(D388,C388)</f>
        <v>73075000</v>
      </c>
      <c r="F388" s="11">
        <f>40+40</f>
        <v>80</v>
      </c>
      <c r="G388" s="11"/>
      <c r="H388" s="59">
        <f t="shared" si="11"/>
        <v>2960000</v>
      </c>
      <c r="I388" s="18">
        <v>40</v>
      </c>
      <c r="J388" s="19">
        <v>80</v>
      </c>
      <c r="K388" s="19">
        <v>1912</v>
      </c>
      <c r="L388" s="19" t="s">
        <v>1212</v>
      </c>
      <c r="O388" s="7" t="s">
        <v>487</v>
      </c>
      <c r="P388" s="7"/>
      <c r="Q388" s="7"/>
    </row>
    <row r="389" spans="1:17" ht="12.75">
      <c r="A389" s="19" t="s">
        <v>243</v>
      </c>
      <c r="B389" s="40" t="s">
        <v>237</v>
      </c>
      <c r="C389" s="15">
        <v>24000</v>
      </c>
      <c r="D389" s="15">
        <v>996</v>
      </c>
      <c r="E389" s="15">
        <f t="shared" si="12"/>
        <v>23904000</v>
      </c>
      <c r="F389" s="40">
        <v>50</v>
      </c>
      <c r="G389" s="40" t="s">
        <v>1222</v>
      </c>
      <c r="H389" s="59">
        <f aca="true" t="shared" si="13" ref="H389:H452">PRODUCT(C389,F389)</f>
        <v>1200000</v>
      </c>
      <c r="I389" s="18">
        <v>50</v>
      </c>
      <c r="J389" s="19">
        <v>50</v>
      </c>
      <c r="K389" s="19" t="s">
        <v>1222</v>
      </c>
      <c r="L389" s="19" t="s">
        <v>1212</v>
      </c>
      <c r="O389" s="7" t="s">
        <v>487</v>
      </c>
      <c r="P389" s="7"/>
      <c r="Q389" s="7"/>
    </row>
    <row r="390" spans="1:17" ht="12.75">
      <c r="A390" s="19" t="s">
        <v>243</v>
      </c>
      <c r="B390" s="7" t="s">
        <v>238</v>
      </c>
      <c r="C390" s="15">
        <v>60000</v>
      </c>
      <c r="D390" s="15">
        <v>81</v>
      </c>
      <c r="E390" s="15">
        <f t="shared" si="12"/>
        <v>4860000</v>
      </c>
      <c r="F390" s="7">
        <v>5</v>
      </c>
      <c r="G390" s="7"/>
      <c r="H390" s="59">
        <f t="shared" si="13"/>
        <v>300000</v>
      </c>
      <c r="I390" s="18">
        <v>5</v>
      </c>
      <c r="J390" s="19">
        <v>5</v>
      </c>
      <c r="K390" s="19">
        <v>1912</v>
      </c>
      <c r="L390" s="19" t="s">
        <v>1212</v>
      </c>
      <c r="O390" s="7" t="s">
        <v>487</v>
      </c>
      <c r="P390" s="7"/>
      <c r="Q390" s="7"/>
    </row>
    <row r="391" spans="1:17" ht="12.75">
      <c r="A391" s="19" t="s">
        <v>243</v>
      </c>
      <c r="B391" s="40" t="s">
        <v>246</v>
      </c>
      <c r="C391" s="15">
        <v>43500</v>
      </c>
      <c r="D391" s="15">
        <v>1420</v>
      </c>
      <c r="E391" s="15">
        <f t="shared" si="12"/>
        <v>61770000</v>
      </c>
      <c r="F391" s="40">
        <f>30+30</f>
        <v>60</v>
      </c>
      <c r="G391" s="40"/>
      <c r="H391" s="59">
        <f t="shared" si="13"/>
        <v>2610000</v>
      </c>
      <c r="I391" s="18">
        <v>30</v>
      </c>
      <c r="J391" s="19">
        <v>60</v>
      </c>
      <c r="K391" s="19" t="s">
        <v>1214</v>
      </c>
      <c r="L391" s="19" t="s">
        <v>1212</v>
      </c>
      <c r="O391" s="7" t="s">
        <v>487</v>
      </c>
      <c r="P391" s="7"/>
      <c r="Q391" s="7"/>
    </row>
    <row r="392" spans="1:17" ht="12.75">
      <c r="A392" s="19" t="s">
        <v>243</v>
      </c>
      <c r="B392" s="40" t="s">
        <v>247</v>
      </c>
      <c r="C392" s="15">
        <v>11757</v>
      </c>
      <c r="D392" s="15">
        <v>899.5</v>
      </c>
      <c r="E392" s="15">
        <f t="shared" si="12"/>
        <v>10575421.5</v>
      </c>
      <c r="F392" s="40">
        <f>17.5+17.5</f>
        <v>35</v>
      </c>
      <c r="G392" s="40"/>
      <c r="H392" s="59">
        <f t="shared" si="13"/>
        <v>411495</v>
      </c>
      <c r="I392" s="18">
        <v>17.5</v>
      </c>
      <c r="J392" s="19">
        <v>35</v>
      </c>
      <c r="K392" s="19" t="s">
        <v>1214</v>
      </c>
      <c r="L392" s="19" t="s">
        <v>1212</v>
      </c>
      <c r="M392" s="62" t="s">
        <v>1487</v>
      </c>
      <c r="O392" s="7" t="s">
        <v>487</v>
      </c>
      <c r="P392" s="7"/>
      <c r="Q392" s="7"/>
    </row>
    <row r="393" spans="1:17" ht="12.75">
      <c r="A393" s="19" t="s">
        <v>243</v>
      </c>
      <c r="B393" s="7" t="s">
        <v>248</v>
      </c>
      <c r="C393" s="15">
        <v>22500</v>
      </c>
      <c r="D393" s="15">
        <v>125</v>
      </c>
      <c r="E393" s="15">
        <f t="shared" si="12"/>
        <v>2812500</v>
      </c>
      <c r="F393" s="7">
        <v>7</v>
      </c>
      <c r="G393" s="7"/>
      <c r="H393" s="59">
        <f t="shared" si="13"/>
        <v>157500</v>
      </c>
      <c r="I393" s="18">
        <v>6</v>
      </c>
      <c r="J393" s="19">
        <v>6</v>
      </c>
      <c r="K393" s="19">
        <v>1912</v>
      </c>
      <c r="L393" s="19" t="s">
        <v>1212</v>
      </c>
      <c r="O393" s="7" t="s">
        <v>487</v>
      </c>
      <c r="P393" s="7"/>
      <c r="Q393" s="7"/>
    </row>
    <row r="394" spans="1:17" ht="12.75">
      <c r="A394" s="19" t="s">
        <v>243</v>
      </c>
      <c r="B394" s="7" t="s">
        <v>249</v>
      </c>
      <c r="C394" s="15">
        <v>32000</v>
      </c>
      <c r="D394" s="15">
        <v>240</v>
      </c>
      <c r="E394" s="15">
        <f t="shared" si="12"/>
        <v>7680000</v>
      </c>
      <c r="F394" s="7">
        <v>0</v>
      </c>
      <c r="G394" s="7"/>
      <c r="H394" s="59">
        <f t="shared" si="13"/>
        <v>0</v>
      </c>
      <c r="I394" s="18" t="s">
        <v>1211</v>
      </c>
      <c r="J394" s="19" t="s">
        <v>1248</v>
      </c>
      <c r="K394" s="19" t="s">
        <v>1211</v>
      </c>
      <c r="L394" s="19" t="s">
        <v>1212</v>
      </c>
      <c r="O394" s="7" t="s">
        <v>487</v>
      </c>
      <c r="P394" s="7"/>
      <c r="Q394" s="7"/>
    </row>
    <row r="395" spans="1:17" ht="12.75">
      <c r="A395" s="19" t="s">
        <v>243</v>
      </c>
      <c r="B395" s="7" t="s">
        <v>250</v>
      </c>
      <c r="C395" s="15">
        <v>22000</v>
      </c>
      <c r="D395" s="15">
        <v>289.5</v>
      </c>
      <c r="E395" s="15">
        <f t="shared" si="12"/>
        <v>6369000</v>
      </c>
      <c r="F395" s="7">
        <v>15</v>
      </c>
      <c r="G395" s="7" t="s">
        <v>1222</v>
      </c>
      <c r="H395" s="59">
        <f t="shared" si="13"/>
        <v>330000</v>
      </c>
      <c r="I395" s="18" t="s">
        <v>1211</v>
      </c>
      <c r="J395" s="19" t="s">
        <v>1248</v>
      </c>
      <c r="K395" s="19" t="s">
        <v>1211</v>
      </c>
      <c r="L395" s="19" t="s">
        <v>1212</v>
      </c>
      <c r="M395" s="62" t="s">
        <v>1512</v>
      </c>
      <c r="O395" s="7" t="s">
        <v>487</v>
      </c>
      <c r="P395" s="7"/>
      <c r="Q395" s="7"/>
    </row>
    <row r="396" spans="1:17" ht="12.75">
      <c r="A396" s="19" t="s">
        <v>243</v>
      </c>
      <c r="B396" s="7" t="s">
        <v>251</v>
      </c>
      <c r="C396" s="15">
        <v>50000</v>
      </c>
      <c r="D396" s="15">
        <v>152.25</v>
      </c>
      <c r="E396" s="15">
        <f t="shared" si="12"/>
        <v>7612500</v>
      </c>
      <c r="F396" s="7">
        <v>7</v>
      </c>
      <c r="G396" s="7"/>
      <c r="H396" s="59">
        <f t="shared" si="13"/>
        <v>350000</v>
      </c>
      <c r="I396" s="18">
        <v>7</v>
      </c>
      <c r="J396" s="19">
        <v>7</v>
      </c>
      <c r="K396" s="19">
        <v>1912</v>
      </c>
      <c r="L396" s="19" t="s">
        <v>1212</v>
      </c>
      <c r="O396" s="7" t="s">
        <v>487</v>
      </c>
      <c r="P396" s="7"/>
      <c r="Q396" s="7"/>
    </row>
    <row r="397" spans="1:17" ht="12.75">
      <c r="A397" s="19" t="s">
        <v>243</v>
      </c>
      <c r="B397" s="11" t="s">
        <v>252</v>
      </c>
      <c r="C397" s="15">
        <v>16000</v>
      </c>
      <c r="D397" s="15">
        <v>858</v>
      </c>
      <c r="E397" s="15">
        <f t="shared" si="12"/>
        <v>13728000</v>
      </c>
      <c r="F397" s="11">
        <v>50</v>
      </c>
      <c r="G397" s="11"/>
      <c r="H397" s="59">
        <f t="shared" si="13"/>
        <v>800000</v>
      </c>
      <c r="I397" s="18">
        <v>50</v>
      </c>
      <c r="J397" s="19">
        <v>50</v>
      </c>
      <c r="K397" s="19">
        <v>1912</v>
      </c>
      <c r="L397" s="19" t="s">
        <v>1212</v>
      </c>
      <c r="O397" s="7" t="s">
        <v>487</v>
      </c>
      <c r="P397" s="7"/>
      <c r="Q397" s="7"/>
    </row>
    <row r="398" spans="1:17" ht="12.75">
      <c r="A398" s="19" t="s">
        <v>243</v>
      </c>
      <c r="B398" s="11" t="s">
        <v>253</v>
      </c>
      <c r="C398" s="15">
        <v>20000</v>
      </c>
      <c r="D398" s="15">
        <v>89</v>
      </c>
      <c r="E398" s="15">
        <f t="shared" si="12"/>
        <v>1780000</v>
      </c>
      <c r="F398" s="11">
        <v>10</v>
      </c>
      <c r="G398" s="11" t="s">
        <v>1222</v>
      </c>
      <c r="H398" s="59">
        <f t="shared" si="13"/>
        <v>200000</v>
      </c>
      <c r="I398" s="18">
        <v>5</v>
      </c>
      <c r="J398" s="19">
        <v>10</v>
      </c>
      <c r="K398" s="19" t="s">
        <v>1222</v>
      </c>
      <c r="L398" s="19" t="s">
        <v>1216</v>
      </c>
      <c r="O398" s="7" t="s">
        <v>487</v>
      </c>
      <c r="P398" s="7"/>
      <c r="Q398" s="7"/>
    </row>
    <row r="399" spans="1:17" ht="12.75">
      <c r="A399" s="19" t="s">
        <v>243</v>
      </c>
      <c r="B399" s="7" t="s">
        <v>254</v>
      </c>
      <c r="C399" s="15">
        <v>16000</v>
      </c>
      <c r="D399" s="15">
        <v>863</v>
      </c>
      <c r="E399" s="15">
        <f t="shared" si="12"/>
        <v>13808000</v>
      </c>
      <c r="F399" s="7">
        <v>50</v>
      </c>
      <c r="G399" s="7" t="s">
        <v>1222</v>
      </c>
      <c r="H399" s="59">
        <f t="shared" si="13"/>
        <v>800000</v>
      </c>
      <c r="I399" s="18">
        <v>42.5</v>
      </c>
      <c r="J399" s="19">
        <v>50</v>
      </c>
      <c r="K399" s="19" t="s">
        <v>1222</v>
      </c>
      <c r="L399" s="19" t="s">
        <v>1212</v>
      </c>
      <c r="O399" s="7" t="s">
        <v>487</v>
      </c>
      <c r="P399" s="7"/>
      <c r="Q399" s="7"/>
    </row>
    <row r="400" spans="1:17" ht="12.75">
      <c r="A400" s="19" t="s">
        <v>243</v>
      </c>
      <c r="B400" s="7" t="s">
        <v>255</v>
      </c>
      <c r="C400" s="15">
        <v>72000</v>
      </c>
      <c r="D400" s="15">
        <v>415</v>
      </c>
      <c r="E400" s="15">
        <f t="shared" si="12"/>
        <v>29880000</v>
      </c>
      <c r="F400" s="7">
        <f>10+10</f>
        <v>20</v>
      </c>
      <c r="G400" s="7"/>
      <c r="H400" s="59">
        <f t="shared" si="13"/>
        <v>1440000</v>
      </c>
      <c r="I400" s="18">
        <v>10</v>
      </c>
      <c r="J400" s="19">
        <v>20</v>
      </c>
      <c r="K400" s="19">
        <v>1912</v>
      </c>
      <c r="L400" s="19" t="s">
        <v>1212</v>
      </c>
      <c r="O400" s="7" t="s">
        <v>487</v>
      </c>
      <c r="P400" s="7"/>
      <c r="Q400" s="7"/>
    </row>
    <row r="401" spans="1:17" ht="12.75">
      <c r="A401" s="19" t="s">
        <v>243</v>
      </c>
      <c r="B401" s="7" t="s">
        <v>256</v>
      </c>
      <c r="C401" s="15">
        <v>10200</v>
      </c>
      <c r="D401" s="15">
        <v>117.5</v>
      </c>
      <c r="E401" s="15">
        <f t="shared" si="12"/>
        <v>1198500</v>
      </c>
      <c r="F401" s="7">
        <v>7.5</v>
      </c>
      <c r="G401" s="7"/>
      <c r="H401" s="59">
        <f t="shared" si="13"/>
        <v>76500</v>
      </c>
      <c r="I401" s="18">
        <v>7.5</v>
      </c>
      <c r="J401" s="19">
        <v>7.5</v>
      </c>
      <c r="K401" s="19">
        <v>1912</v>
      </c>
      <c r="L401" s="19" t="s">
        <v>1212</v>
      </c>
      <c r="M401" s="62" t="s">
        <v>1487</v>
      </c>
      <c r="O401" s="7" t="s">
        <v>487</v>
      </c>
      <c r="P401" s="7"/>
      <c r="Q401" s="7"/>
    </row>
    <row r="402" spans="1:17" ht="12.75">
      <c r="A402" s="19" t="s">
        <v>243</v>
      </c>
      <c r="B402" s="7" t="s">
        <v>257</v>
      </c>
      <c r="C402" s="15">
        <v>10200</v>
      </c>
      <c r="D402" s="15">
        <v>116</v>
      </c>
      <c r="E402" s="15">
        <f t="shared" si="12"/>
        <v>1183200</v>
      </c>
      <c r="F402" s="7">
        <v>7.5</v>
      </c>
      <c r="G402" s="7"/>
      <c r="H402" s="59">
        <f t="shared" si="13"/>
        <v>76500</v>
      </c>
      <c r="I402" s="18">
        <v>7.5</v>
      </c>
      <c r="J402" s="19">
        <v>7.5</v>
      </c>
      <c r="K402" s="19">
        <v>1912</v>
      </c>
      <c r="L402" s="19" t="s">
        <v>1212</v>
      </c>
      <c r="M402" s="62" t="s">
        <v>1233</v>
      </c>
      <c r="O402" s="7" t="s">
        <v>487</v>
      </c>
      <c r="P402" s="7"/>
      <c r="Q402" s="7"/>
    </row>
    <row r="403" spans="2:17" ht="12.75">
      <c r="B403" s="23" t="s">
        <v>258</v>
      </c>
      <c r="C403" s="63" t="s">
        <v>1197</v>
      </c>
      <c r="D403" s="61" t="s">
        <v>1199</v>
      </c>
      <c r="E403" s="15">
        <f t="shared" si="12"/>
        <v>0</v>
      </c>
      <c r="F403" s="23"/>
      <c r="G403" s="23"/>
      <c r="H403" s="59">
        <f t="shared" si="13"/>
        <v>0</v>
      </c>
      <c r="I403" s="61" t="s">
        <v>1200</v>
      </c>
      <c r="J403" s="61" t="s">
        <v>1201</v>
      </c>
      <c r="K403" s="61" t="s">
        <v>1202</v>
      </c>
      <c r="L403" s="61" t="s">
        <v>1203</v>
      </c>
      <c r="O403" s="7" t="s">
        <v>487</v>
      </c>
      <c r="P403" s="61"/>
      <c r="Q403" s="61"/>
    </row>
    <row r="404" spans="1:17" ht="12.75">
      <c r="A404" s="19" t="s">
        <v>244</v>
      </c>
      <c r="B404" s="7" t="s">
        <v>259</v>
      </c>
      <c r="C404" s="15">
        <v>20000</v>
      </c>
      <c r="D404" s="15">
        <v>1732</v>
      </c>
      <c r="E404" s="15">
        <f t="shared" si="12"/>
        <v>34640000</v>
      </c>
      <c r="F404" s="7">
        <v>75</v>
      </c>
      <c r="G404" s="7" t="s">
        <v>1222</v>
      </c>
      <c r="H404" s="59">
        <f t="shared" si="13"/>
        <v>1500000</v>
      </c>
      <c r="I404" s="18">
        <v>62.5</v>
      </c>
      <c r="J404" s="19">
        <v>75</v>
      </c>
      <c r="K404" s="19" t="s">
        <v>1222</v>
      </c>
      <c r="L404" s="19" t="s">
        <v>1212</v>
      </c>
      <c r="O404" s="7" t="s">
        <v>487</v>
      </c>
      <c r="P404" s="7"/>
      <c r="Q404" s="7"/>
    </row>
    <row r="405" spans="1:17" ht="12.75">
      <c r="A405" s="19" t="s">
        <v>244</v>
      </c>
      <c r="B405" s="11" t="s">
        <v>260</v>
      </c>
      <c r="C405" s="15">
        <v>24000</v>
      </c>
      <c r="D405" s="15">
        <v>1220</v>
      </c>
      <c r="E405" s="15">
        <f t="shared" si="12"/>
        <v>29280000</v>
      </c>
      <c r="F405" s="11">
        <v>60</v>
      </c>
      <c r="G405" s="11"/>
      <c r="H405" s="59">
        <f t="shared" si="13"/>
        <v>1440000</v>
      </c>
      <c r="I405" s="18">
        <v>23</v>
      </c>
      <c r="J405" s="19">
        <v>55</v>
      </c>
      <c r="K405" s="19">
        <v>1912</v>
      </c>
      <c r="L405" s="19" t="s">
        <v>1212</v>
      </c>
      <c r="O405" s="7" t="s">
        <v>487</v>
      </c>
      <c r="P405" s="7"/>
      <c r="Q405" s="7"/>
    </row>
    <row r="406" spans="1:17" ht="12.75">
      <c r="A406" s="19" t="s">
        <v>244</v>
      </c>
      <c r="B406" s="11" t="s">
        <v>261</v>
      </c>
      <c r="C406" s="15">
        <v>6600</v>
      </c>
      <c r="D406" s="15">
        <v>775</v>
      </c>
      <c r="E406" s="15">
        <f t="shared" si="12"/>
        <v>5115000</v>
      </c>
      <c r="F406" s="11">
        <v>30</v>
      </c>
      <c r="G406" s="11"/>
      <c r="H406" s="59">
        <f t="shared" si="13"/>
        <v>198000</v>
      </c>
      <c r="I406" s="18">
        <v>12.5</v>
      </c>
      <c r="J406" s="19">
        <v>30</v>
      </c>
      <c r="K406" s="19">
        <v>1912</v>
      </c>
      <c r="L406" s="19" t="s">
        <v>1212</v>
      </c>
      <c r="O406" s="7" t="s">
        <v>487</v>
      </c>
      <c r="P406" s="7"/>
      <c r="Q406" s="7"/>
    </row>
    <row r="407" spans="1:17" ht="12.75">
      <c r="A407" s="19" t="s">
        <v>244</v>
      </c>
      <c r="B407" s="11" t="s">
        <v>262</v>
      </c>
      <c r="C407" s="15">
        <v>26000</v>
      </c>
      <c r="D407" s="15">
        <v>868</v>
      </c>
      <c r="E407" s="15">
        <f t="shared" si="12"/>
        <v>22568000</v>
      </c>
      <c r="F407" s="11">
        <v>35</v>
      </c>
      <c r="G407" s="11"/>
      <c r="H407" s="59">
        <f t="shared" si="13"/>
        <v>910000</v>
      </c>
      <c r="I407" s="18">
        <v>10</v>
      </c>
      <c r="J407" s="19">
        <v>40</v>
      </c>
      <c r="K407" s="19">
        <v>1912</v>
      </c>
      <c r="L407" s="19" t="s">
        <v>1212</v>
      </c>
      <c r="O407" s="7" t="s">
        <v>487</v>
      </c>
      <c r="P407" s="7"/>
      <c r="Q407" s="7"/>
    </row>
    <row r="408" spans="2:17" ht="12.75">
      <c r="B408" s="23" t="s">
        <v>263</v>
      </c>
      <c r="C408" s="63" t="s">
        <v>1197</v>
      </c>
      <c r="D408" s="61" t="s">
        <v>1199</v>
      </c>
      <c r="E408" s="15">
        <f t="shared" si="12"/>
        <v>0</v>
      </c>
      <c r="F408" s="23"/>
      <c r="G408" s="23"/>
      <c r="H408" s="59">
        <f t="shared" si="13"/>
        <v>0</v>
      </c>
      <c r="I408" s="61" t="s">
        <v>1200</v>
      </c>
      <c r="J408" s="61" t="s">
        <v>1201</v>
      </c>
      <c r="K408" s="61" t="s">
        <v>1202</v>
      </c>
      <c r="L408" s="61" t="s">
        <v>1203</v>
      </c>
      <c r="O408" s="7" t="s">
        <v>487</v>
      </c>
      <c r="P408" s="61"/>
      <c r="Q408" s="61"/>
    </row>
    <row r="409" spans="1:17" ht="12.75">
      <c r="A409" s="19" t="s">
        <v>263</v>
      </c>
      <c r="B409" s="7" t="s">
        <v>264</v>
      </c>
      <c r="C409" s="15">
        <v>7200</v>
      </c>
      <c r="D409" s="15">
        <v>600</v>
      </c>
      <c r="E409" s="15">
        <f t="shared" si="12"/>
        <v>4320000</v>
      </c>
      <c r="F409" s="7">
        <v>0</v>
      </c>
      <c r="G409" s="7"/>
      <c r="H409" s="59">
        <f t="shared" si="13"/>
        <v>0</v>
      </c>
      <c r="I409" s="18" t="s">
        <v>1211</v>
      </c>
      <c r="J409" s="19" t="s">
        <v>1248</v>
      </c>
      <c r="K409" s="19" t="s">
        <v>1211</v>
      </c>
      <c r="L409" s="19" t="s">
        <v>1212</v>
      </c>
      <c r="O409" s="7" t="s">
        <v>487</v>
      </c>
      <c r="P409" s="7"/>
      <c r="Q409" s="7"/>
    </row>
    <row r="410" spans="1:17" ht="12.75">
      <c r="A410" s="19" t="s">
        <v>263</v>
      </c>
      <c r="B410" s="11" t="s">
        <v>265</v>
      </c>
      <c r="C410" s="15">
        <v>20000</v>
      </c>
      <c r="D410" s="15">
        <v>289</v>
      </c>
      <c r="E410" s="15">
        <f t="shared" si="12"/>
        <v>5780000</v>
      </c>
      <c r="F410" s="11">
        <v>17</v>
      </c>
      <c r="G410" s="11"/>
      <c r="H410" s="59">
        <f t="shared" si="13"/>
        <v>340000</v>
      </c>
      <c r="I410" s="18">
        <v>17</v>
      </c>
      <c r="J410" s="19">
        <v>17</v>
      </c>
      <c r="K410" s="19">
        <v>1912</v>
      </c>
      <c r="L410" s="19" t="s">
        <v>1212</v>
      </c>
      <c r="O410" s="7" t="s">
        <v>487</v>
      </c>
      <c r="P410" s="7"/>
      <c r="Q410" s="7"/>
    </row>
    <row r="411" spans="1:17" ht="12.75">
      <c r="A411" s="19" t="s">
        <v>263</v>
      </c>
      <c r="B411" s="11" t="s">
        <v>266</v>
      </c>
      <c r="C411" s="15">
        <v>381</v>
      </c>
      <c r="D411" s="15">
        <v>76</v>
      </c>
      <c r="E411" s="15">
        <f t="shared" si="12"/>
        <v>28956</v>
      </c>
      <c r="F411" s="11">
        <v>0</v>
      </c>
      <c r="G411" s="11"/>
      <c r="H411" s="59">
        <f t="shared" si="13"/>
        <v>0</v>
      </c>
      <c r="I411" s="18">
        <v>9.72</v>
      </c>
      <c r="J411" s="19">
        <v>9.72</v>
      </c>
      <c r="K411" s="19">
        <v>1900</v>
      </c>
      <c r="L411" s="19" t="s">
        <v>1216</v>
      </c>
      <c r="M411" s="62" t="s">
        <v>1233</v>
      </c>
      <c r="O411" s="7" t="s">
        <v>487</v>
      </c>
      <c r="P411" s="7"/>
      <c r="Q411" s="7"/>
    </row>
    <row r="412" spans="1:17" ht="12.75">
      <c r="A412" s="19" t="s">
        <v>263</v>
      </c>
      <c r="B412" s="11" t="s">
        <v>267</v>
      </c>
      <c r="C412" s="15">
        <v>25000</v>
      </c>
      <c r="D412" s="15">
        <v>624</v>
      </c>
      <c r="E412" s="15">
        <f t="shared" si="12"/>
        <v>15600000</v>
      </c>
      <c r="F412" s="11">
        <v>35</v>
      </c>
      <c r="G412" s="11" t="s">
        <v>1222</v>
      </c>
      <c r="H412" s="59">
        <f t="shared" si="13"/>
        <v>875000</v>
      </c>
      <c r="I412" s="18">
        <v>35</v>
      </c>
      <c r="J412" s="19">
        <v>35</v>
      </c>
      <c r="K412" s="19" t="s">
        <v>1222</v>
      </c>
      <c r="L412" s="19" t="s">
        <v>1212</v>
      </c>
      <c r="O412" s="7" t="s">
        <v>487</v>
      </c>
      <c r="P412" s="7"/>
      <c r="Q412" s="7"/>
    </row>
    <row r="413" spans="1:17" ht="12.75">
      <c r="A413" s="19" t="s">
        <v>263</v>
      </c>
      <c r="B413" s="11" t="s">
        <v>268</v>
      </c>
      <c r="C413" s="15">
        <v>16000</v>
      </c>
      <c r="D413" s="15">
        <v>95</v>
      </c>
      <c r="E413" s="15">
        <f t="shared" si="12"/>
        <v>1520000</v>
      </c>
      <c r="F413" s="11">
        <v>3.33</v>
      </c>
      <c r="G413" s="11" t="s">
        <v>1222</v>
      </c>
      <c r="H413" s="59">
        <f t="shared" si="13"/>
        <v>53280</v>
      </c>
      <c r="I413" s="18">
        <v>3.33</v>
      </c>
      <c r="J413" s="19">
        <v>3.33</v>
      </c>
      <c r="K413" s="19" t="s">
        <v>1222</v>
      </c>
      <c r="L413" s="19" t="s">
        <v>1212</v>
      </c>
      <c r="M413" s="62" t="s">
        <v>1489</v>
      </c>
      <c r="O413" s="7" t="s">
        <v>487</v>
      </c>
      <c r="P413" s="7"/>
      <c r="Q413" s="7"/>
    </row>
    <row r="414" spans="1:17" ht="12.75">
      <c r="A414" s="19" t="s">
        <v>263</v>
      </c>
      <c r="B414" s="11" t="s">
        <v>269</v>
      </c>
      <c r="C414" s="15">
        <v>32000</v>
      </c>
      <c r="D414" s="15">
        <v>324</v>
      </c>
      <c r="E414" s="15">
        <f t="shared" si="12"/>
        <v>10368000</v>
      </c>
      <c r="F414" s="11">
        <v>17.5</v>
      </c>
      <c r="G414" s="11"/>
      <c r="H414" s="59">
        <f t="shared" si="13"/>
        <v>560000</v>
      </c>
      <c r="I414" s="18">
        <v>8.75</v>
      </c>
      <c r="J414" s="19">
        <v>17.5</v>
      </c>
      <c r="K414" s="19" t="s">
        <v>1214</v>
      </c>
      <c r="L414" s="19" t="s">
        <v>1212</v>
      </c>
      <c r="O414" s="7" t="s">
        <v>487</v>
      </c>
      <c r="P414" s="7"/>
      <c r="Q414" s="7"/>
    </row>
    <row r="415" spans="1:17" ht="12.75">
      <c r="A415" s="19" t="s">
        <v>263</v>
      </c>
      <c r="B415" s="11" t="s">
        <v>270</v>
      </c>
      <c r="C415" s="15">
        <v>180000</v>
      </c>
      <c r="D415" s="15">
        <v>155</v>
      </c>
      <c r="E415" s="15">
        <f t="shared" si="12"/>
        <v>27900000</v>
      </c>
      <c r="F415" s="11">
        <v>9</v>
      </c>
      <c r="G415" s="11"/>
      <c r="H415" s="59">
        <f t="shared" si="13"/>
        <v>1620000</v>
      </c>
      <c r="I415" s="18">
        <v>8</v>
      </c>
      <c r="J415" s="18">
        <v>8</v>
      </c>
      <c r="K415" s="19">
        <v>1912</v>
      </c>
      <c r="L415" s="19" t="s">
        <v>1208</v>
      </c>
      <c r="O415" s="7" t="s">
        <v>487</v>
      </c>
      <c r="P415" s="7"/>
      <c r="Q415" s="7"/>
    </row>
    <row r="416" spans="1:17" ht="12.75">
      <c r="A416" s="19" t="s">
        <v>263</v>
      </c>
      <c r="B416" s="11" t="s">
        <v>271</v>
      </c>
      <c r="C416" s="15">
        <v>80000</v>
      </c>
      <c r="D416" s="15">
        <v>157.5</v>
      </c>
      <c r="E416" s="15">
        <f t="shared" si="12"/>
        <v>12600000</v>
      </c>
      <c r="F416" s="11">
        <v>9</v>
      </c>
      <c r="G416" s="11"/>
      <c r="H416" s="59">
        <f t="shared" si="13"/>
        <v>720000</v>
      </c>
      <c r="I416" s="18">
        <v>8</v>
      </c>
      <c r="J416" s="18">
        <v>8</v>
      </c>
      <c r="K416" s="19">
        <v>1912</v>
      </c>
      <c r="L416" s="19" t="s">
        <v>1208</v>
      </c>
      <c r="M416" s="62" t="s">
        <v>1512</v>
      </c>
      <c r="O416" s="7" t="s">
        <v>487</v>
      </c>
      <c r="P416" s="7"/>
      <c r="Q416" s="7"/>
    </row>
    <row r="417" spans="1:17" ht="12.75">
      <c r="A417" s="19" t="s">
        <v>263</v>
      </c>
      <c r="B417" s="11" t="s">
        <v>272</v>
      </c>
      <c r="C417" s="15">
        <v>20250</v>
      </c>
      <c r="D417" s="15">
        <v>211.5</v>
      </c>
      <c r="E417" s="15">
        <f t="shared" si="12"/>
        <v>4282875</v>
      </c>
      <c r="F417" s="11">
        <v>14</v>
      </c>
      <c r="G417" s="11"/>
      <c r="H417" s="59">
        <f t="shared" si="13"/>
        <v>283500</v>
      </c>
      <c r="I417" s="18">
        <v>14</v>
      </c>
      <c r="J417" s="18">
        <v>14</v>
      </c>
      <c r="K417" s="19" t="s">
        <v>1214</v>
      </c>
      <c r="L417" s="19" t="s">
        <v>1216</v>
      </c>
      <c r="O417" s="7" t="s">
        <v>487</v>
      </c>
      <c r="P417" s="7"/>
      <c r="Q417" s="7"/>
    </row>
    <row r="418" spans="1:17" ht="12.75">
      <c r="A418" s="19" t="s">
        <v>263</v>
      </c>
      <c r="B418" s="11" t="s">
        <v>273</v>
      </c>
      <c r="C418" s="15">
        <v>10000</v>
      </c>
      <c r="D418" s="15">
        <v>615</v>
      </c>
      <c r="E418" s="15">
        <f t="shared" si="12"/>
        <v>6150000</v>
      </c>
      <c r="F418" s="11">
        <v>40</v>
      </c>
      <c r="G418" s="11"/>
      <c r="H418" s="59">
        <f t="shared" si="13"/>
        <v>400000</v>
      </c>
      <c r="I418" s="18">
        <v>10</v>
      </c>
      <c r="J418" s="19">
        <v>35</v>
      </c>
      <c r="K418" s="19">
        <v>1912</v>
      </c>
      <c r="L418" s="19" t="s">
        <v>1212</v>
      </c>
      <c r="O418" s="7" t="s">
        <v>487</v>
      </c>
      <c r="P418" s="7"/>
      <c r="Q418" s="7"/>
    </row>
    <row r="419" spans="1:17" ht="12.75">
      <c r="A419" s="19" t="s">
        <v>263</v>
      </c>
      <c r="B419" s="11" t="s">
        <v>274</v>
      </c>
      <c r="C419" s="15">
        <v>20000</v>
      </c>
      <c r="D419" s="15">
        <v>300</v>
      </c>
      <c r="E419" s="15">
        <f t="shared" si="12"/>
        <v>6000000</v>
      </c>
      <c r="F419" s="11">
        <v>20</v>
      </c>
      <c r="G419" s="11"/>
      <c r="H419" s="59">
        <f t="shared" si="13"/>
        <v>400000</v>
      </c>
      <c r="I419" s="18">
        <v>20</v>
      </c>
      <c r="J419" s="19">
        <v>20</v>
      </c>
      <c r="K419" s="19">
        <v>1912</v>
      </c>
      <c r="L419" s="19" t="s">
        <v>1216</v>
      </c>
      <c r="O419" s="7" t="s">
        <v>487</v>
      </c>
      <c r="P419" s="7"/>
      <c r="Q419" s="7"/>
    </row>
    <row r="420" spans="1:17" ht="12.75">
      <c r="A420" s="19" t="s">
        <v>263</v>
      </c>
      <c r="B420" s="11" t="s">
        <v>275</v>
      </c>
      <c r="C420" s="15">
        <v>120000</v>
      </c>
      <c r="D420" s="15">
        <v>120</v>
      </c>
      <c r="E420" s="15">
        <f t="shared" si="12"/>
        <v>14400000</v>
      </c>
      <c r="F420" s="11">
        <v>0</v>
      </c>
      <c r="G420" s="11"/>
      <c r="H420" s="59">
        <f t="shared" si="13"/>
        <v>0</v>
      </c>
      <c r="I420" s="18">
        <v>12.5</v>
      </c>
      <c r="J420" s="18">
        <v>12.5</v>
      </c>
      <c r="K420" s="19">
        <v>1906</v>
      </c>
      <c r="L420" s="19" t="s">
        <v>1208</v>
      </c>
      <c r="O420" s="7" t="s">
        <v>487</v>
      </c>
      <c r="P420" s="7"/>
      <c r="Q420" s="7"/>
    </row>
    <row r="421" spans="1:17" ht="12.75">
      <c r="A421" s="19" t="s">
        <v>263</v>
      </c>
      <c r="B421" s="11" t="s">
        <v>276</v>
      </c>
      <c r="C421" s="15">
        <v>60000</v>
      </c>
      <c r="D421" s="15">
        <v>170</v>
      </c>
      <c r="E421" s="15">
        <f t="shared" si="12"/>
        <v>10200000</v>
      </c>
      <c r="F421" s="11">
        <v>12.5</v>
      </c>
      <c r="G421" s="11"/>
      <c r="H421" s="59">
        <f t="shared" si="13"/>
        <v>750000</v>
      </c>
      <c r="I421" s="18">
        <v>12.5</v>
      </c>
      <c r="J421" s="18">
        <v>12.5</v>
      </c>
      <c r="K421" s="19">
        <v>1912</v>
      </c>
      <c r="L421" s="19" t="s">
        <v>1208</v>
      </c>
      <c r="M421" s="62" t="s">
        <v>1512</v>
      </c>
      <c r="O421" s="7" t="s">
        <v>487</v>
      </c>
      <c r="P421" s="7"/>
      <c r="Q421" s="7"/>
    </row>
    <row r="422" spans="1:17" ht="12.75">
      <c r="A422" s="19" t="s">
        <v>263</v>
      </c>
      <c r="B422" s="11" t="s">
        <v>277</v>
      </c>
      <c r="C422" s="15">
        <v>20000</v>
      </c>
      <c r="D422" s="15">
        <v>600</v>
      </c>
      <c r="E422" s="15">
        <f t="shared" si="12"/>
        <v>12000000</v>
      </c>
      <c r="F422" s="11">
        <v>4.76</v>
      </c>
      <c r="G422" s="11"/>
      <c r="H422" s="59">
        <f t="shared" si="13"/>
        <v>95200</v>
      </c>
      <c r="I422" s="18">
        <v>2.5</v>
      </c>
      <c r="J422" s="18">
        <v>2.5</v>
      </c>
      <c r="K422" s="19" t="s">
        <v>1222</v>
      </c>
      <c r="L422" s="19" t="s">
        <v>1212</v>
      </c>
      <c r="O422" s="7" t="s">
        <v>487</v>
      </c>
      <c r="P422" s="7"/>
      <c r="Q422" s="7"/>
    </row>
    <row r="423" spans="1:17" ht="12.75">
      <c r="A423" s="19" t="s">
        <v>263</v>
      </c>
      <c r="B423" s="11" t="s">
        <v>278</v>
      </c>
      <c r="C423" s="15">
        <v>20000</v>
      </c>
      <c r="D423" s="15">
        <v>548</v>
      </c>
      <c r="E423" s="15">
        <f t="shared" si="12"/>
        <v>10960000</v>
      </c>
      <c r="F423" s="11">
        <v>0</v>
      </c>
      <c r="G423" s="11"/>
      <c r="H423" s="59">
        <f t="shared" si="13"/>
        <v>0</v>
      </c>
      <c r="I423" s="18" t="s">
        <v>1211</v>
      </c>
      <c r="J423" s="19" t="s">
        <v>1211</v>
      </c>
      <c r="K423" s="19" t="s">
        <v>1211</v>
      </c>
      <c r="L423" s="19" t="s">
        <v>1212</v>
      </c>
      <c r="M423" s="62" t="s">
        <v>1512</v>
      </c>
      <c r="O423" s="7" t="s">
        <v>487</v>
      </c>
      <c r="P423" s="7"/>
      <c r="Q423" s="7"/>
    </row>
    <row r="424" spans="1:17" ht="12.75">
      <c r="A424" s="19" t="s">
        <v>263</v>
      </c>
      <c r="B424" s="11" t="s">
        <v>279</v>
      </c>
      <c r="C424" s="15">
        <v>20000</v>
      </c>
      <c r="D424" s="15">
        <v>1340</v>
      </c>
      <c r="E424" s="15">
        <f t="shared" si="12"/>
        <v>26800000</v>
      </c>
      <c r="F424" s="11">
        <v>55</v>
      </c>
      <c r="G424" s="11"/>
      <c r="H424" s="59">
        <f t="shared" si="13"/>
        <v>1100000</v>
      </c>
      <c r="I424" s="18">
        <v>55</v>
      </c>
      <c r="J424" s="19">
        <v>55</v>
      </c>
      <c r="K424" s="19">
        <v>1912</v>
      </c>
      <c r="L424" s="19" t="s">
        <v>1212</v>
      </c>
      <c r="O424" s="7" t="s">
        <v>487</v>
      </c>
      <c r="P424" s="7"/>
      <c r="Q424" s="7"/>
    </row>
    <row r="425" spans="1:17" ht="12.75">
      <c r="A425" s="19" t="s">
        <v>263</v>
      </c>
      <c r="B425" s="11" t="s">
        <v>280</v>
      </c>
      <c r="C425" s="15">
        <v>20000</v>
      </c>
      <c r="D425" s="15">
        <v>121.5</v>
      </c>
      <c r="E425" s="15">
        <f t="shared" si="12"/>
        <v>2430000</v>
      </c>
      <c r="F425" s="11">
        <v>5</v>
      </c>
      <c r="G425" s="11"/>
      <c r="H425" s="59">
        <f t="shared" si="13"/>
        <v>100000</v>
      </c>
      <c r="I425" s="18">
        <v>5</v>
      </c>
      <c r="J425" s="19">
        <v>5</v>
      </c>
      <c r="K425" s="19">
        <v>1912</v>
      </c>
      <c r="L425" s="19" t="s">
        <v>1212</v>
      </c>
      <c r="O425" s="7" t="s">
        <v>487</v>
      </c>
      <c r="P425" s="7"/>
      <c r="Q425" s="7"/>
    </row>
    <row r="426" spans="1:17" ht="12.75">
      <c r="A426" s="19" t="s">
        <v>263</v>
      </c>
      <c r="B426" s="7" t="s">
        <v>284</v>
      </c>
      <c r="C426" s="15">
        <v>6000</v>
      </c>
      <c r="D426" s="15" t="s">
        <v>1211</v>
      </c>
      <c r="E426" s="15">
        <f t="shared" si="12"/>
        <v>6000</v>
      </c>
      <c r="F426" s="7">
        <v>60</v>
      </c>
      <c r="G426" s="7"/>
      <c r="H426" s="59">
        <f t="shared" si="13"/>
        <v>360000</v>
      </c>
      <c r="I426" s="18">
        <v>30</v>
      </c>
      <c r="J426" s="18">
        <v>60</v>
      </c>
      <c r="K426" s="19">
        <v>1912</v>
      </c>
      <c r="L426" s="19" t="s">
        <v>1212</v>
      </c>
      <c r="M426" s="62" t="s">
        <v>1487</v>
      </c>
      <c r="O426" s="7" t="s">
        <v>487</v>
      </c>
      <c r="P426" s="7"/>
      <c r="Q426" s="7"/>
    </row>
    <row r="427" spans="1:15" ht="12.75">
      <c r="A427" s="19" t="s">
        <v>263</v>
      </c>
      <c r="B427" s="19" t="s">
        <v>285</v>
      </c>
      <c r="C427" s="67">
        <v>40000</v>
      </c>
      <c r="D427" s="19">
        <v>74</v>
      </c>
      <c r="E427" s="15">
        <f t="shared" si="12"/>
        <v>2960000</v>
      </c>
      <c r="F427" s="19">
        <v>0</v>
      </c>
      <c r="H427" s="59">
        <f t="shared" si="13"/>
        <v>0</v>
      </c>
      <c r="I427" s="19">
        <v>5.5</v>
      </c>
      <c r="J427" s="19">
        <v>5.5</v>
      </c>
      <c r="K427" s="19">
        <v>1911</v>
      </c>
      <c r="L427" s="19" t="s">
        <v>1216</v>
      </c>
      <c r="O427" s="7" t="s">
        <v>487</v>
      </c>
    </row>
    <row r="428" spans="1:15" ht="12.75">
      <c r="A428" s="19" t="s">
        <v>263</v>
      </c>
      <c r="B428" s="19" t="s">
        <v>286</v>
      </c>
      <c r="C428" s="67">
        <v>9000</v>
      </c>
      <c r="D428" s="19">
        <v>29</v>
      </c>
      <c r="E428" s="15">
        <f t="shared" si="12"/>
        <v>261000</v>
      </c>
      <c r="F428" s="19">
        <v>0</v>
      </c>
      <c r="H428" s="59">
        <f t="shared" si="13"/>
        <v>0</v>
      </c>
      <c r="I428" s="19">
        <v>2.22</v>
      </c>
      <c r="J428" s="19">
        <v>2.22</v>
      </c>
      <c r="K428" s="19">
        <v>1911</v>
      </c>
      <c r="L428" s="19" t="s">
        <v>1216</v>
      </c>
      <c r="M428" s="62" t="s">
        <v>1489</v>
      </c>
      <c r="O428" s="7" t="s">
        <v>487</v>
      </c>
    </row>
    <row r="429" spans="1:15" ht="12.75">
      <c r="A429" s="19" t="s">
        <v>263</v>
      </c>
      <c r="B429" s="19" t="s">
        <v>287</v>
      </c>
      <c r="C429" s="67">
        <v>18000</v>
      </c>
      <c r="D429" s="19">
        <v>525</v>
      </c>
      <c r="E429" s="15">
        <f t="shared" si="12"/>
        <v>9450000</v>
      </c>
      <c r="F429" s="19">
        <v>10</v>
      </c>
      <c r="H429" s="59">
        <f t="shared" si="13"/>
        <v>180000</v>
      </c>
      <c r="I429" s="19">
        <v>10</v>
      </c>
      <c r="J429" s="19">
        <v>30</v>
      </c>
      <c r="K429" s="19">
        <v>1912</v>
      </c>
      <c r="L429" s="19" t="s">
        <v>1216</v>
      </c>
      <c r="O429" s="7" t="s">
        <v>487</v>
      </c>
    </row>
    <row r="430" spans="2:17" ht="12.75">
      <c r="B430" s="23" t="s">
        <v>288</v>
      </c>
      <c r="C430" s="63" t="s">
        <v>1197</v>
      </c>
      <c r="D430" s="61" t="s">
        <v>1199</v>
      </c>
      <c r="E430" s="15">
        <f t="shared" si="12"/>
        <v>0</v>
      </c>
      <c r="F430" s="23"/>
      <c r="G430" s="23"/>
      <c r="H430" s="59">
        <f t="shared" si="13"/>
        <v>0</v>
      </c>
      <c r="I430" s="61" t="s">
        <v>1200</v>
      </c>
      <c r="J430" s="61" t="s">
        <v>1201</v>
      </c>
      <c r="K430" s="61" t="s">
        <v>1202</v>
      </c>
      <c r="L430" s="61" t="s">
        <v>1203</v>
      </c>
      <c r="O430" s="7" t="s">
        <v>487</v>
      </c>
      <c r="P430" s="61"/>
      <c r="Q430" s="61"/>
    </row>
    <row r="431" spans="1:17" ht="12.75">
      <c r="A431" s="19" t="s">
        <v>288</v>
      </c>
      <c r="B431" s="7" t="s">
        <v>289</v>
      </c>
      <c r="C431" s="15">
        <v>100000</v>
      </c>
      <c r="D431" s="15">
        <v>176.5</v>
      </c>
      <c r="E431" s="15">
        <f t="shared" si="12"/>
        <v>17650000</v>
      </c>
      <c r="F431" s="7">
        <v>10</v>
      </c>
      <c r="G431" s="7"/>
      <c r="H431" s="59">
        <f t="shared" si="13"/>
        <v>1000000</v>
      </c>
      <c r="I431" s="18">
        <v>7</v>
      </c>
      <c r="J431" s="19">
        <v>7</v>
      </c>
      <c r="K431" s="19">
        <v>1912</v>
      </c>
      <c r="L431" s="19" t="s">
        <v>1212</v>
      </c>
      <c r="O431" s="7" t="s">
        <v>487</v>
      </c>
      <c r="P431" s="7"/>
      <c r="Q431" s="7"/>
    </row>
    <row r="432" spans="1:17" ht="12.75">
      <c r="A432" s="19" t="s">
        <v>288</v>
      </c>
      <c r="B432" s="7" t="s">
        <v>290</v>
      </c>
      <c r="C432" s="15">
        <v>7500</v>
      </c>
      <c r="D432" s="15">
        <v>640</v>
      </c>
      <c r="E432" s="15">
        <f t="shared" si="12"/>
        <v>4800000</v>
      </c>
      <c r="F432" s="7">
        <v>35.897</v>
      </c>
      <c r="G432" s="7"/>
      <c r="H432" s="59">
        <f t="shared" si="13"/>
        <v>269227.5</v>
      </c>
      <c r="I432" s="18">
        <v>14.358</v>
      </c>
      <c r="J432" s="19">
        <v>14.358</v>
      </c>
      <c r="K432" s="19">
        <v>1912</v>
      </c>
      <c r="L432" s="19" t="s">
        <v>1212</v>
      </c>
      <c r="M432" s="62" t="s">
        <v>1489</v>
      </c>
      <c r="O432" s="7" t="s">
        <v>487</v>
      </c>
      <c r="P432" s="7"/>
      <c r="Q432" s="7"/>
    </row>
    <row r="433" spans="1:17" ht="12.75">
      <c r="A433" s="19" t="s">
        <v>288</v>
      </c>
      <c r="B433" s="7" t="s">
        <v>291</v>
      </c>
      <c r="C433" s="15">
        <v>8000</v>
      </c>
      <c r="D433" s="15">
        <v>17.5</v>
      </c>
      <c r="E433" s="15">
        <f t="shared" si="12"/>
        <v>140000</v>
      </c>
      <c r="F433" s="7">
        <v>0</v>
      </c>
      <c r="G433" s="7"/>
      <c r="H433" s="59">
        <f t="shared" si="13"/>
        <v>0</v>
      </c>
      <c r="I433" s="18" t="s">
        <v>1211</v>
      </c>
      <c r="J433" s="19" t="s">
        <v>1211</v>
      </c>
      <c r="K433" s="19" t="s">
        <v>1211</v>
      </c>
      <c r="L433" s="19" t="s">
        <v>1216</v>
      </c>
      <c r="O433" s="7" t="s">
        <v>487</v>
      </c>
      <c r="P433" s="7"/>
      <c r="Q433" s="7"/>
    </row>
    <row r="434" spans="1:17" ht="12.75">
      <c r="A434" s="19" t="s">
        <v>288</v>
      </c>
      <c r="B434" s="7" t="s">
        <v>292</v>
      </c>
      <c r="C434" s="15">
        <v>22000</v>
      </c>
      <c r="D434" s="15">
        <v>26</v>
      </c>
      <c r="E434" s="15">
        <f t="shared" si="12"/>
        <v>572000</v>
      </c>
      <c r="F434" s="7">
        <v>0</v>
      </c>
      <c r="G434" s="7"/>
      <c r="H434" s="59">
        <f t="shared" si="13"/>
        <v>0</v>
      </c>
      <c r="I434" s="18" t="s">
        <v>1211</v>
      </c>
      <c r="J434" s="19" t="s">
        <v>1211</v>
      </c>
      <c r="K434" s="19" t="s">
        <v>1211</v>
      </c>
      <c r="L434" s="19" t="s">
        <v>1216</v>
      </c>
      <c r="M434" s="62" t="s">
        <v>1512</v>
      </c>
      <c r="O434" s="7" t="s">
        <v>487</v>
      </c>
      <c r="P434" s="7"/>
      <c r="Q434" s="7"/>
    </row>
    <row r="435" spans="1:17" ht="12.75">
      <c r="A435" s="19" t="s">
        <v>288</v>
      </c>
      <c r="B435" s="7" t="s">
        <v>293</v>
      </c>
      <c r="C435" s="15">
        <v>70000</v>
      </c>
      <c r="D435" s="15">
        <v>114</v>
      </c>
      <c r="E435" s="15">
        <f t="shared" si="12"/>
        <v>7980000</v>
      </c>
      <c r="F435" s="7">
        <v>7.5</v>
      </c>
      <c r="G435" s="7"/>
      <c r="H435" s="59">
        <f t="shared" si="13"/>
        <v>525000</v>
      </c>
      <c r="I435" s="18">
        <v>7.5</v>
      </c>
      <c r="J435" s="19">
        <v>7.5</v>
      </c>
      <c r="K435" s="19">
        <v>1912</v>
      </c>
      <c r="L435" s="19" t="s">
        <v>1212</v>
      </c>
      <c r="O435" s="7" t="s">
        <v>487</v>
      </c>
      <c r="P435" s="7"/>
      <c r="Q435" s="7"/>
    </row>
    <row r="436" spans="1:17" ht="12.75">
      <c r="A436" s="19" t="s">
        <v>288</v>
      </c>
      <c r="B436" s="7" t="s">
        <v>294</v>
      </c>
      <c r="C436" s="15">
        <v>9000</v>
      </c>
      <c r="D436" s="15">
        <v>185</v>
      </c>
      <c r="E436" s="15">
        <f t="shared" si="12"/>
        <v>1665000</v>
      </c>
      <c r="F436" s="7">
        <v>10.47</v>
      </c>
      <c r="G436" s="7"/>
      <c r="H436" s="59">
        <f t="shared" si="13"/>
        <v>94230</v>
      </c>
      <c r="I436" s="18">
        <v>10.47</v>
      </c>
      <c r="J436" s="19">
        <v>10.47</v>
      </c>
      <c r="K436" s="19">
        <v>1912</v>
      </c>
      <c r="L436" s="19" t="s">
        <v>1212</v>
      </c>
      <c r="M436" s="62" t="s">
        <v>1489</v>
      </c>
      <c r="O436" s="7" t="s">
        <v>487</v>
      </c>
      <c r="P436" s="7"/>
      <c r="Q436" s="7"/>
    </row>
    <row r="437" spans="1:17" ht="12.75">
      <c r="A437" s="19" t="s">
        <v>288</v>
      </c>
      <c r="B437" s="7" t="s">
        <v>295</v>
      </c>
      <c r="C437" s="15">
        <v>106000</v>
      </c>
      <c r="D437" s="15">
        <v>11.25</v>
      </c>
      <c r="E437" s="15">
        <f t="shared" si="12"/>
        <v>1192500</v>
      </c>
      <c r="F437" s="7">
        <v>0</v>
      </c>
      <c r="G437" s="7"/>
      <c r="H437" s="59">
        <f t="shared" si="13"/>
        <v>0</v>
      </c>
      <c r="I437" s="18" t="s">
        <v>1211</v>
      </c>
      <c r="J437" s="19" t="s">
        <v>296</v>
      </c>
      <c r="L437" s="19" t="s">
        <v>1212</v>
      </c>
      <c r="O437" s="7" t="s">
        <v>487</v>
      </c>
      <c r="P437" s="7"/>
      <c r="Q437" s="7"/>
    </row>
    <row r="438" spans="1:17" ht="12.75">
      <c r="A438" s="19" t="s">
        <v>288</v>
      </c>
      <c r="B438" s="7" t="s">
        <v>297</v>
      </c>
      <c r="C438" s="15">
        <v>300000</v>
      </c>
      <c r="D438" s="15">
        <v>3.5</v>
      </c>
      <c r="E438" s="15">
        <f t="shared" si="12"/>
        <v>1050000</v>
      </c>
      <c r="F438" s="7"/>
      <c r="G438" s="7"/>
      <c r="H438" s="59">
        <f t="shared" si="13"/>
        <v>300000</v>
      </c>
      <c r="I438" s="18" t="s">
        <v>1211</v>
      </c>
      <c r="J438" s="19" t="s">
        <v>1211</v>
      </c>
      <c r="K438" s="19" t="s">
        <v>1211</v>
      </c>
      <c r="L438" s="19" t="s">
        <v>1216</v>
      </c>
      <c r="O438" s="7" t="s">
        <v>487</v>
      </c>
      <c r="P438" s="7"/>
      <c r="Q438" s="7"/>
    </row>
    <row r="439" spans="1:17" ht="12.75">
      <c r="A439" s="19" t="s">
        <v>288</v>
      </c>
      <c r="B439" s="11" t="s">
        <v>298</v>
      </c>
      <c r="C439" s="15">
        <v>100000</v>
      </c>
      <c r="D439" s="15">
        <v>500</v>
      </c>
      <c r="E439" s="15">
        <f t="shared" si="12"/>
        <v>50000000</v>
      </c>
      <c r="F439" s="11">
        <v>28.75</v>
      </c>
      <c r="G439" s="11"/>
      <c r="H439" s="59">
        <f t="shared" si="13"/>
        <v>2875000</v>
      </c>
      <c r="I439" s="18">
        <v>12.5</v>
      </c>
      <c r="J439" s="19">
        <v>27.5</v>
      </c>
      <c r="K439" s="19">
        <v>1912</v>
      </c>
      <c r="L439" s="19" t="s">
        <v>1208</v>
      </c>
      <c r="O439" s="7" t="s">
        <v>487</v>
      </c>
      <c r="P439" s="7"/>
      <c r="Q439" s="7"/>
    </row>
    <row r="440" spans="1:17" ht="12.75">
      <c r="A440" s="19" t="s">
        <v>288</v>
      </c>
      <c r="B440" s="11" t="s">
        <v>299</v>
      </c>
      <c r="C440" s="15">
        <v>2000</v>
      </c>
      <c r="D440" s="15">
        <v>700</v>
      </c>
      <c r="E440" s="15">
        <f t="shared" si="12"/>
        <v>1400000</v>
      </c>
      <c r="F440" s="11">
        <f>15+28.5</f>
        <v>43.5</v>
      </c>
      <c r="G440" s="11"/>
      <c r="H440" s="59">
        <f t="shared" si="13"/>
        <v>87000</v>
      </c>
      <c r="I440" s="18">
        <v>15</v>
      </c>
      <c r="J440" s="19">
        <v>43.5</v>
      </c>
      <c r="K440" s="19">
        <v>1912</v>
      </c>
      <c r="L440" s="19" t="s">
        <v>1216</v>
      </c>
      <c r="O440" s="7" t="s">
        <v>487</v>
      </c>
      <c r="P440" s="7"/>
      <c r="Q440" s="7"/>
    </row>
    <row r="441" spans="1:17" ht="12.75">
      <c r="A441" s="19" t="s">
        <v>288</v>
      </c>
      <c r="B441" s="11" t="s">
        <v>300</v>
      </c>
      <c r="C441" s="15">
        <v>1000</v>
      </c>
      <c r="D441" s="15">
        <v>730</v>
      </c>
      <c r="E441" s="15">
        <f t="shared" si="12"/>
        <v>730000</v>
      </c>
      <c r="F441" s="11">
        <v>0</v>
      </c>
      <c r="G441" s="11"/>
      <c r="H441" s="59">
        <f t="shared" si="13"/>
        <v>0</v>
      </c>
      <c r="I441" s="18">
        <v>2.81</v>
      </c>
      <c r="J441" s="19" t="s">
        <v>1211</v>
      </c>
      <c r="L441" s="19" t="s">
        <v>1216</v>
      </c>
      <c r="O441" s="7" t="s">
        <v>487</v>
      </c>
      <c r="P441" s="7"/>
      <c r="Q441" s="7"/>
    </row>
    <row r="442" spans="1:17" ht="12.75">
      <c r="A442" s="19" t="s">
        <v>288</v>
      </c>
      <c r="B442" s="11" t="s">
        <v>301</v>
      </c>
      <c r="C442" s="15">
        <v>120000</v>
      </c>
      <c r="D442" s="15">
        <v>162</v>
      </c>
      <c r="E442" s="15">
        <f t="shared" si="12"/>
        <v>19440000</v>
      </c>
      <c r="F442" s="11">
        <v>10</v>
      </c>
      <c r="G442" s="11"/>
      <c r="H442" s="59">
        <f t="shared" si="13"/>
        <v>1200000</v>
      </c>
      <c r="I442" s="18">
        <v>10</v>
      </c>
      <c r="J442" s="19">
        <v>10</v>
      </c>
      <c r="K442" s="19">
        <v>1912</v>
      </c>
      <c r="L442" s="19" t="s">
        <v>1208</v>
      </c>
      <c r="O442" s="7" t="s">
        <v>487</v>
      </c>
      <c r="P442" s="7"/>
      <c r="Q442" s="7"/>
    </row>
    <row r="443" spans="1:17" ht="12.75">
      <c r="A443" s="19" t="s">
        <v>288</v>
      </c>
      <c r="B443" s="11" t="s">
        <v>302</v>
      </c>
      <c r="C443" s="15">
        <v>60000</v>
      </c>
      <c r="D443" s="15">
        <v>288</v>
      </c>
      <c r="E443" s="15">
        <f t="shared" si="12"/>
        <v>17280000</v>
      </c>
      <c r="F443" s="11">
        <v>12.5</v>
      </c>
      <c r="G443" s="11"/>
      <c r="H443" s="59">
        <f t="shared" si="13"/>
        <v>750000</v>
      </c>
      <c r="I443" s="18">
        <v>12.5</v>
      </c>
      <c r="J443" s="19">
        <v>12.5</v>
      </c>
      <c r="K443" s="19">
        <v>1912</v>
      </c>
      <c r="L443" s="19" t="s">
        <v>1208</v>
      </c>
      <c r="M443" s="62" t="s">
        <v>1512</v>
      </c>
      <c r="O443" s="7" t="s">
        <v>487</v>
      </c>
      <c r="P443" s="7"/>
      <c r="Q443" s="7"/>
    </row>
    <row r="444" spans="1:17" ht="12.75">
      <c r="A444" s="19" t="s">
        <v>288</v>
      </c>
      <c r="B444" s="11" t="s">
        <v>303</v>
      </c>
      <c r="C444" s="15">
        <v>20730</v>
      </c>
      <c r="D444" s="15" t="s">
        <v>1211</v>
      </c>
      <c r="E444" s="15">
        <f t="shared" si="12"/>
        <v>20730</v>
      </c>
      <c r="F444" s="11">
        <v>0</v>
      </c>
      <c r="G444" s="11"/>
      <c r="H444" s="59">
        <f t="shared" si="13"/>
        <v>0</v>
      </c>
      <c r="I444" s="18">
        <v>2.5</v>
      </c>
      <c r="J444" s="19">
        <v>2.5</v>
      </c>
      <c r="K444" s="19">
        <v>1900</v>
      </c>
      <c r="L444" s="19" t="s">
        <v>1212</v>
      </c>
      <c r="M444" s="62" t="s">
        <v>1487</v>
      </c>
      <c r="O444" s="7" t="s">
        <v>487</v>
      </c>
      <c r="P444" s="7"/>
      <c r="Q444" s="7"/>
    </row>
    <row r="445" spans="1:17" ht="12.75">
      <c r="A445" s="19" t="s">
        <v>288</v>
      </c>
      <c r="B445" s="11" t="s">
        <v>304</v>
      </c>
      <c r="C445" s="15">
        <v>300000</v>
      </c>
      <c r="D445" s="15">
        <v>593</v>
      </c>
      <c r="E445" s="15">
        <f t="shared" si="12"/>
        <v>177900000</v>
      </c>
      <c r="F445" s="11">
        <v>21.5</v>
      </c>
      <c r="G445" s="11"/>
      <c r="H445" s="59">
        <f t="shared" si="13"/>
        <v>6450000</v>
      </c>
      <c r="I445" s="18">
        <v>21.5</v>
      </c>
      <c r="J445" s="19">
        <v>21.5</v>
      </c>
      <c r="K445" s="19">
        <v>1912</v>
      </c>
      <c r="L445" s="19" t="s">
        <v>1208</v>
      </c>
      <c r="O445" s="7" t="s">
        <v>487</v>
      </c>
      <c r="P445" s="7"/>
      <c r="Q445" s="7"/>
    </row>
    <row r="446" spans="1:17" ht="12.75">
      <c r="A446" s="19" t="s">
        <v>288</v>
      </c>
      <c r="B446" s="11" t="s">
        <v>305</v>
      </c>
      <c r="C446" s="15">
        <v>23420</v>
      </c>
      <c r="D446" s="15">
        <v>320</v>
      </c>
      <c r="E446" s="15">
        <f t="shared" si="12"/>
        <v>7494400</v>
      </c>
      <c r="F446" s="11">
        <v>14</v>
      </c>
      <c r="G446" s="11"/>
      <c r="H446" s="59">
        <f t="shared" si="13"/>
        <v>327880</v>
      </c>
      <c r="I446" s="18">
        <v>14</v>
      </c>
      <c r="J446" s="19">
        <v>14</v>
      </c>
      <c r="K446" s="19">
        <v>1912</v>
      </c>
      <c r="L446" s="19" t="s">
        <v>1216</v>
      </c>
      <c r="M446" s="62" t="s">
        <v>1487</v>
      </c>
      <c r="O446" s="7" t="s">
        <v>487</v>
      </c>
      <c r="P446" s="7"/>
      <c r="Q446" s="7"/>
    </row>
    <row r="447" spans="1:17" ht="12.75">
      <c r="A447" s="19" t="s">
        <v>288</v>
      </c>
      <c r="B447" s="11" t="s">
        <v>306</v>
      </c>
      <c r="C447" s="15">
        <v>300000</v>
      </c>
      <c r="D447" s="15">
        <v>162</v>
      </c>
      <c r="E447" s="15">
        <f t="shared" si="12"/>
        <v>48600000</v>
      </c>
      <c r="F447" s="11">
        <v>6.25</v>
      </c>
      <c r="G447" s="11"/>
      <c r="H447" s="59">
        <f t="shared" si="13"/>
        <v>1875000</v>
      </c>
      <c r="I447" s="18">
        <v>6.25</v>
      </c>
      <c r="J447" s="97">
        <v>6.25</v>
      </c>
      <c r="K447" s="19">
        <v>1912</v>
      </c>
      <c r="L447" s="19" t="s">
        <v>1208</v>
      </c>
      <c r="O447" s="7" t="s">
        <v>487</v>
      </c>
      <c r="P447" s="7"/>
      <c r="Q447" s="7"/>
    </row>
    <row r="448" spans="1:17" ht="12.75">
      <c r="A448" s="19" t="s">
        <v>288</v>
      </c>
      <c r="B448" s="11" t="s">
        <v>307</v>
      </c>
      <c r="C448" s="15">
        <v>126000</v>
      </c>
      <c r="D448" s="15">
        <v>600</v>
      </c>
      <c r="E448" s="15">
        <f t="shared" si="12"/>
        <v>75600000</v>
      </c>
      <c r="F448" s="11">
        <v>20</v>
      </c>
      <c r="G448" s="11"/>
      <c r="H448" s="59">
        <f t="shared" si="13"/>
        <v>2520000</v>
      </c>
      <c r="I448" s="18">
        <v>20</v>
      </c>
      <c r="J448" s="19">
        <v>20</v>
      </c>
      <c r="K448" s="19">
        <v>1912</v>
      </c>
      <c r="L448" s="19" t="s">
        <v>1208</v>
      </c>
      <c r="O448" s="7" t="s">
        <v>487</v>
      </c>
      <c r="P448" s="7"/>
      <c r="Q448" s="7"/>
    </row>
    <row r="449" spans="1:17" ht="12.75">
      <c r="A449" s="19" t="s">
        <v>288</v>
      </c>
      <c r="B449" s="11" t="s">
        <v>308</v>
      </c>
      <c r="C449" s="15">
        <v>34000</v>
      </c>
      <c r="D449" s="15">
        <v>287</v>
      </c>
      <c r="E449" s="15">
        <f t="shared" si="12"/>
        <v>9758000</v>
      </c>
      <c r="F449" s="11">
        <v>20</v>
      </c>
      <c r="G449" s="11"/>
      <c r="H449" s="59">
        <f t="shared" si="13"/>
        <v>680000</v>
      </c>
      <c r="I449" s="18">
        <v>20</v>
      </c>
      <c r="J449" s="19">
        <v>20</v>
      </c>
      <c r="K449" s="19">
        <v>1912</v>
      </c>
      <c r="L449" s="19" t="s">
        <v>1208</v>
      </c>
      <c r="M449" s="62" t="s">
        <v>1487</v>
      </c>
      <c r="O449" s="7" t="s">
        <v>487</v>
      </c>
      <c r="P449" s="7"/>
      <c r="Q449" s="7"/>
    </row>
    <row r="450" spans="1:17" ht="12.75">
      <c r="A450" s="19" t="s">
        <v>288</v>
      </c>
      <c r="B450" s="11" t="s">
        <v>309</v>
      </c>
      <c r="C450" s="15">
        <v>100000</v>
      </c>
      <c r="D450" s="15">
        <v>133</v>
      </c>
      <c r="E450" s="15">
        <f t="shared" si="12"/>
        <v>13300000</v>
      </c>
      <c r="F450" s="11">
        <v>8</v>
      </c>
      <c r="G450" s="11"/>
      <c r="H450" s="59">
        <f t="shared" si="13"/>
        <v>800000</v>
      </c>
      <c r="I450" s="18">
        <v>8</v>
      </c>
      <c r="J450" s="19">
        <v>8</v>
      </c>
      <c r="K450" s="19" t="s">
        <v>1222</v>
      </c>
      <c r="L450" s="19" t="s">
        <v>1208</v>
      </c>
      <c r="O450" s="7" t="s">
        <v>487</v>
      </c>
      <c r="P450" s="7"/>
      <c r="Q450" s="7"/>
    </row>
    <row r="451" spans="1:17" ht="12.75">
      <c r="A451" s="19" t="s">
        <v>288</v>
      </c>
      <c r="B451" s="7" t="s">
        <v>310</v>
      </c>
      <c r="C451" s="15">
        <v>5600</v>
      </c>
      <c r="D451" s="15">
        <v>575</v>
      </c>
      <c r="E451" s="15">
        <f t="shared" si="12"/>
        <v>3220000</v>
      </c>
      <c r="F451" s="7">
        <v>32.5</v>
      </c>
      <c r="G451" s="7"/>
      <c r="H451" s="59">
        <f t="shared" si="13"/>
        <v>182000</v>
      </c>
      <c r="I451" s="18">
        <v>32.5</v>
      </c>
      <c r="J451" s="18">
        <v>32.5</v>
      </c>
      <c r="K451" s="19">
        <v>1912</v>
      </c>
      <c r="L451" s="19" t="s">
        <v>1216</v>
      </c>
      <c r="O451" s="7" t="s">
        <v>487</v>
      </c>
      <c r="P451" s="7"/>
      <c r="Q451" s="7"/>
    </row>
    <row r="452" spans="1:17" ht="12.75">
      <c r="A452" s="19" t="s">
        <v>288</v>
      </c>
      <c r="B452" s="7" t="s">
        <v>311</v>
      </c>
      <c r="C452" s="15">
        <v>400</v>
      </c>
      <c r="D452" s="15" t="s">
        <v>1211</v>
      </c>
      <c r="E452" s="15">
        <f aca="true" t="shared" si="14" ref="E452:E515">PRODUCT(D452,C452)</f>
        <v>400</v>
      </c>
      <c r="F452" s="7">
        <v>37.5</v>
      </c>
      <c r="G452" s="7"/>
      <c r="H452" s="59">
        <f t="shared" si="13"/>
        <v>15000</v>
      </c>
      <c r="I452" s="18">
        <v>37.5</v>
      </c>
      <c r="J452" s="18">
        <v>37.5</v>
      </c>
      <c r="K452" s="19">
        <v>1912</v>
      </c>
      <c r="L452" s="19" t="s">
        <v>1216</v>
      </c>
      <c r="O452" s="7" t="s">
        <v>487</v>
      </c>
      <c r="P452" s="7"/>
      <c r="Q452" s="7"/>
    </row>
    <row r="453" spans="1:17" ht="12.75">
      <c r="A453" s="19" t="s">
        <v>288</v>
      </c>
      <c r="B453" s="11" t="s">
        <v>312</v>
      </c>
      <c r="C453" s="15">
        <v>5200</v>
      </c>
      <c r="D453" s="15">
        <v>2675</v>
      </c>
      <c r="E453" s="15">
        <f t="shared" si="14"/>
        <v>13910000</v>
      </c>
      <c r="F453" s="11">
        <v>115</v>
      </c>
      <c r="G453" s="11" t="s">
        <v>1284</v>
      </c>
      <c r="H453" s="59">
        <f aca="true" t="shared" si="15" ref="H453:H484">PRODUCT(C453,F453)</f>
        <v>598000</v>
      </c>
      <c r="I453" s="18">
        <v>30</v>
      </c>
      <c r="J453" s="19">
        <v>100</v>
      </c>
      <c r="K453" s="19" t="s">
        <v>1222</v>
      </c>
      <c r="L453" s="19" t="s">
        <v>1216</v>
      </c>
      <c r="O453" s="7" t="s">
        <v>487</v>
      </c>
      <c r="P453" s="7"/>
      <c r="Q453" s="7"/>
    </row>
    <row r="454" spans="1:17" ht="12.75">
      <c r="A454" s="19" t="s">
        <v>288</v>
      </c>
      <c r="B454" s="11" t="s">
        <v>313</v>
      </c>
      <c r="C454" s="15">
        <v>8000</v>
      </c>
      <c r="D454" s="15">
        <v>439</v>
      </c>
      <c r="E454" s="15">
        <f t="shared" si="14"/>
        <v>3512000</v>
      </c>
      <c r="F454" s="11">
        <v>25</v>
      </c>
      <c r="G454" s="11"/>
      <c r="H454" s="59">
        <f t="shared" si="15"/>
        <v>200000</v>
      </c>
      <c r="I454" s="18">
        <v>12.5</v>
      </c>
      <c r="J454" s="19">
        <v>25</v>
      </c>
      <c r="K454" s="19">
        <v>1912</v>
      </c>
      <c r="L454" s="19" t="s">
        <v>1216</v>
      </c>
      <c r="O454" s="7" t="s">
        <v>487</v>
      </c>
      <c r="P454" s="7"/>
      <c r="Q454" s="7"/>
    </row>
    <row r="455" spans="1:17" ht="12.75">
      <c r="A455" s="19" t="s">
        <v>288</v>
      </c>
      <c r="B455" s="11" t="s">
        <v>314</v>
      </c>
      <c r="C455" s="15">
        <v>72000</v>
      </c>
      <c r="D455" s="15">
        <v>64.6</v>
      </c>
      <c r="E455" s="15">
        <f t="shared" si="14"/>
        <v>4651200</v>
      </c>
      <c r="F455" s="11">
        <v>4</v>
      </c>
      <c r="G455" s="11"/>
      <c r="H455" s="59">
        <f t="shared" si="15"/>
        <v>288000</v>
      </c>
      <c r="I455" s="18">
        <v>4</v>
      </c>
      <c r="J455" s="19">
        <v>4</v>
      </c>
      <c r="K455" s="19">
        <v>1912</v>
      </c>
      <c r="L455" s="19" t="s">
        <v>1208</v>
      </c>
      <c r="O455" s="7" t="s">
        <v>487</v>
      </c>
      <c r="P455" s="7"/>
      <c r="Q455" s="7"/>
    </row>
    <row r="456" spans="1:17" ht="12.75">
      <c r="A456" s="19" t="s">
        <v>288</v>
      </c>
      <c r="B456" s="11" t="s">
        <v>315</v>
      </c>
      <c r="C456" s="15">
        <v>264000</v>
      </c>
      <c r="D456" s="15">
        <v>65.5</v>
      </c>
      <c r="E456" s="15">
        <f t="shared" si="14"/>
        <v>17292000</v>
      </c>
      <c r="F456" s="11">
        <v>4</v>
      </c>
      <c r="G456" s="11"/>
      <c r="H456" s="59">
        <f t="shared" si="15"/>
        <v>1056000</v>
      </c>
      <c r="I456" s="18">
        <v>4</v>
      </c>
      <c r="J456" s="19">
        <v>4</v>
      </c>
      <c r="K456" s="19">
        <v>1912</v>
      </c>
      <c r="L456" s="19" t="s">
        <v>1208</v>
      </c>
      <c r="M456" s="62" t="s">
        <v>1512</v>
      </c>
      <c r="O456" s="7" t="s">
        <v>487</v>
      </c>
      <c r="P456" s="7"/>
      <c r="Q456" s="7"/>
    </row>
    <row r="457" spans="1:17" ht="12.75">
      <c r="A457" s="19" t="s">
        <v>288</v>
      </c>
      <c r="B457" s="7" t="s">
        <v>316</v>
      </c>
      <c r="C457" s="15">
        <v>100000</v>
      </c>
      <c r="D457" s="15">
        <v>237.25</v>
      </c>
      <c r="E457" s="15">
        <f t="shared" si="14"/>
        <v>23725000</v>
      </c>
      <c r="F457" s="7">
        <v>12.5</v>
      </c>
      <c r="G457" s="7"/>
      <c r="H457" s="59">
        <f t="shared" si="15"/>
        <v>1250000</v>
      </c>
      <c r="I457" s="18">
        <v>5</v>
      </c>
      <c r="J457" s="19">
        <v>12.5</v>
      </c>
      <c r="K457" s="19">
        <v>1912</v>
      </c>
      <c r="L457" s="19" t="s">
        <v>1208</v>
      </c>
      <c r="O457" s="7" t="s">
        <v>487</v>
      </c>
      <c r="P457" s="7"/>
      <c r="Q457" s="7"/>
    </row>
    <row r="458" spans="1:17" ht="12.75">
      <c r="A458" s="19" t="s">
        <v>288</v>
      </c>
      <c r="B458" s="7" t="s">
        <v>317</v>
      </c>
      <c r="C458" s="15">
        <v>16000</v>
      </c>
      <c r="D458" s="15">
        <v>27</v>
      </c>
      <c r="E458" s="15">
        <f t="shared" si="14"/>
        <v>432000</v>
      </c>
      <c r="F458" s="7">
        <v>0</v>
      </c>
      <c r="G458" s="7"/>
      <c r="H458" s="59">
        <f t="shared" si="15"/>
        <v>0</v>
      </c>
      <c r="I458" s="18" t="s">
        <v>1211</v>
      </c>
      <c r="J458" s="19" t="s">
        <v>1504</v>
      </c>
      <c r="L458" s="19" t="s">
        <v>1212</v>
      </c>
      <c r="O458" s="7" t="s">
        <v>487</v>
      </c>
      <c r="P458" s="7"/>
      <c r="Q458" s="7"/>
    </row>
    <row r="459" spans="1:17" ht="12.75">
      <c r="A459" s="19" t="s">
        <v>288</v>
      </c>
      <c r="B459" s="11" t="s">
        <v>318</v>
      </c>
      <c r="C459" s="15">
        <v>220000</v>
      </c>
      <c r="D459" s="15">
        <v>280</v>
      </c>
      <c r="E459" s="15">
        <f t="shared" si="14"/>
        <v>61600000</v>
      </c>
      <c r="F459" s="11">
        <v>10</v>
      </c>
      <c r="G459" s="11"/>
      <c r="H459" s="59">
        <f t="shared" si="15"/>
        <v>2200000</v>
      </c>
      <c r="I459" s="18">
        <v>10</v>
      </c>
      <c r="J459" s="19">
        <v>10</v>
      </c>
      <c r="K459" s="19">
        <v>1912</v>
      </c>
      <c r="L459" s="19" t="s">
        <v>1208</v>
      </c>
      <c r="O459" s="7" t="s">
        <v>487</v>
      </c>
      <c r="P459" s="7"/>
      <c r="Q459" s="7"/>
    </row>
    <row r="460" spans="1:17" ht="12.75">
      <c r="A460" s="19" t="s">
        <v>288</v>
      </c>
      <c r="B460" s="11" t="s">
        <v>319</v>
      </c>
      <c r="C460" s="15">
        <v>8032</v>
      </c>
      <c r="D460" s="15">
        <v>80</v>
      </c>
      <c r="E460" s="15">
        <f t="shared" si="14"/>
        <v>642560</v>
      </c>
      <c r="F460" s="11">
        <v>0</v>
      </c>
      <c r="G460" s="11"/>
      <c r="H460" s="59">
        <f t="shared" si="15"/>
        <v>0</v>
      </c>
      <c r="I460" s="18" t="s">
        <v>1211</v>
      </c>
      <c r="J460" s="19" t="s">
        <v>1504</v>
      </c>
      <c r="L460" s="19" t="s">
        <v>1212</v>
      </c>
      <c r="M460" s="62" t="s">
        <v>1487</v>
      </c>
      <c r="O460" s="7" t="s">
        <v>487</v>
      </c>
      <c r="P460" s="7"/>
      <c r="Q460" s="7"/>
    </row>
    <row r="461" spans="1:17" ht="12.75">
      <c r="A461" s="19" t="s">
        <v>288</v>
      </c>
      <c r="B461" s="11" t="s">
        <v>320</v>
      </c>
      <c r="C461" s="15">
        <v>10000</v>
      </c>
      <c r="D461" s="15">
        <v>525</v>
      </c>
      <c r="E461" s="15">
        <f t="shared" si="14"/>
        <v>5250000</v>
      </c>
      <c r="F461" s="11">
        <v>27.5</v>
      </c>
      <c r="G461" s="11"/>
      <c r="H461" s="59">
        <f t="shared" si="15"/>
        <v>275000</v>
      </c>
      <c r="I461" s="18">
        <v>12.5</v>
      </c>
      <c r="J461" s="19">
        <v>27.5</v>
      </c>
      <c r="K461" s="19">
        <v>1912</v>
      </c>
      <c r="L461" s="19" t="s">
        <v>1212</v>
      </c>
      <c r="O461" s="7" t="s">
        <v>487</v>
      </c>
      <c r="P461" s="7"/>
      <c r="Q461" s="7"/>
    </row>
    <row r="462" spans="1:17" ht="12.75">
      <c r="A462" s="19" t="s">
        <v>288</v>
      </c>
      <c r="B462" s="7" t="s">
        <v>321</v>
      </c>
      <c r="C462" s="15">
        <v>27000</v>
      </c>
      <c r="D462" s="15">
        <v>663</v>
      </c>
      <c r="E462" s="15">
        <f t="shared" si="14"/>
        <v>17901000</v>
      </c>
      <c r="F462" s="7">
        <v>33.5</v>
      </c>
      <c r="G462" s="7"/>
      <c r="H462" s="59">
        <f t="shared" si="15"/>
        <v>904500</v>
      </c>
      <c r="I462" s="18">
        <v>15</v>
      </c>
      <c r="J462" s="19">
        <v>33</v>
      </c>
      <c r="K462" s="19">
        <v>1912</v>
      </c>
      <c r="L462" s="19" t="s">
        <v>1212</v>
      </c>
      <c r="O462" s="7" t="s">
        <v>487</v>
      </c>
      <c r="P462" s="7"/>
      <c r="Q462" s="7"/>
    </row>
    <row r="463" spans="1:17" ht="12.75">
      <c r="A463" s="19" t="s">
        <v>288</v>
      </c>
      <c r="B463" s="7" t="s">
        <v>322</v>
      </c>
      <c r="C463" s="15">
        <v>1376</v>
      </c>
      <c r="D463" s="15">
        <v>161</v>
      </c>
      <c r="E463" s="15">
        <f t="shared" si="14"/>
        <v>221536</v>
      </c>
      <c r="F463" s="7">
        <v>8.5</v>
      </c>
      <c r="G463" s="7"/>
      <c r="H463" s="59">
        <f t="shared" si="15"/>
        <v>11696</v>
      </c>
      <c r="I463" s="18">
        <v>8</v>
      </c>
      <c r="J463" s="19">
        <v>8</v>
      </c>
      <c r="K463" s="19">
        <v>1912</v>
      </c>
      <c r="L463" s="19" t="s">
        <v>1216</v>
      </c>
      <c r="M463" s="62" t="s">
        <v>1487</v>
      </c>
      <c r="O463" s="7" t="s">
        <v>487</v>
      </c>
      <c r="P463" s="7"/>
      <c r="Q463" s="7"/>
    </row>
    <row r="464" spans="1:17" ht="12.75">
      <c r="A464" s="19" t="s">
        <v>288</v>
      </c>
      <c r="B464" s="7" t="s">
        <v>323</v>
      </c>
      <c r="C464" s="15">
        <v>6200</v>
      </c>
      <c r="D464" s="15">
        <v>35.25</v>
      </c>
      <c r="E464" s="15">
        <f t="shared" si="14"/>
        <v>218550</v>
      </c>
      <c r="F464" s="7">
        <v>0</v>
      </c>
      <c r="G464" s="7"/>
      <c r="H464" s="59">
        <f t="shared" si="15"/>
        <v>0</v>
      </c>
      <c r="I464" s="18">
        <v>5</v>
      </c>
      <c r="J464" s="19">
        <v>10</v>
      </c>
      <c r="K464" s="19">
        <v>1904</v>
      </c>
      <c r="L464" s="19" t="s">
        <v>1212</v>
      </c>
      <c r="M464" s="62" t="s">
        <v>1512</v>
      </c>
      <c r="O464" s="7" t="s">
        <v>487</v>
      </c>
      <c r="P464" s="7"/>
      <c r="Q464" s="7"/>
    </row>
    <row r="465" spans="1:17" ht="12.75">
      <c r="A465" s="19" t="s">
        <v>288</v>
      </c>
      <c r="B465" s="7" t="s">
        <v>324</v>
      </c>
      <c r="C465" s="15">
        <v>2800</v>
      </c>
      <c r="D465" s="15">
        <v>21</v>
      </c>
      <c r="E465" s="15">
        <f t="shared" si="14"/>
        <v>58800</v>
      </c>
      <c r="F465" s="7">
        <v>0</v>
      </c>
      <c r="G465" s="7"/>
      <c r="H465" s="59">
        <f t="shared" si="15"/>
        <v>0</v>
      </c>
      <c r="I465" s="18">
        <v>10</v>
      </c>
      <c r="J465" s="19">
        <v>20</v>
      </c>
      <c r="K465" s="19">
        <v>1900</v>
      </c>
      <c r="L465" s="19" t="s">
        <v>1212</v>
      </c>
      <c r="O465" s="7" t="s">
        <v>487</v>
      </c>
      <c r="P465" s="7"/>
      <c r="Q465" s="7"/>
    </row>
    <row r="466" spans="1:17" ht="12.75">
      <c r="A466" s="19" t="s">
        <v>288</v>
      </c>
      <c r="B466" s="7" t="s">
        <v>325</v>
      </c>
      <c r="C466" s="15">
        <v>8000</v>
      </c>
      <c r="D466" s="15">
        <v>484</v>
      </c>
      <c r="E466" s="15">
        <f t="shared" si="14"/>
        <v>3872000</v>
      </c>
      <c r="F466" s="7">
        <v>0</v>
      </c>
      <c r="G466" s="7"/>
      <c r="H466" s="59">
        <f t="shared" si="15"/>
        <v>0</v>
      </c>
      <c r="I466" s="18">
        <v>12.5</v>
      </c>
      <c r="J466" s="19" t="s">
        <v>1211</v>
      </c>
      <c r="K466" s="19" t="s">
        <v>1211</v>
      </c>
      <c r="L466" s="19" t="s">
        <v>1216</v>
      </c>
      <c r="O466" s="7" t="s">
        <v>487</v>
      </c>
      <c r="P466" s="7"/>
      <c r="Q466" s="7"/>
    </row>
    <row r="467" spans="1:17" ht="12.75">
      <c r="A467" s="19" t="s">
        <v>288</v>
      </c>
      <c r="B467" s="7" t="s">
        <v>326</v>
      </c>
      <c r="C467" s="15">
        <v>40000</v>
      </c>
      <c r="D467" s="15">
        <v>124.5</v>
      </c>
      <c r="E467" s="15">
        <f t="shared" si="14"/>
        <v>4980000</v>
      </c>
      <c r="F467" s="7">
        <v>9</v>
      </c>
      <c r="G467" s="7"/>
      <c r="H467" s="59">
        <f t="shared" si="15"/>
        <v>360000</v>
      </c>
      <c r="I467" s="18">
        <v>6</v>
      </c>
      <c r="J467" s="19">
        <v>9</v>
      </c>
      <c r="K467" s="19">
        <v>1912</v>
      </c>
      <c r="L467" s="19" t="s">
        <v>1212</v>
      </c>
      <c r="O467" s="7" t="s">
        <v>487</v>
      </c>
      <c r="P467" s="7"/>
      <c r="Q467" s="7"/>
    </row>
    <row r="468" spans="1:17" ht="12.75">
      <c r="A468" s="19" t="s">
        <v>288</v>
      </c>
      <c r="B468" s="7" t="s">
        <v>327</v>
      </c>
      <c r="C468" s="15">
        <v>8500</v>
      </c>
      <c r="D468" s="15">
        <v>280</v>
      </c>
      <c r="E468" s="15">
        <f t="shared" si="14"/>
        <v>2380000</v>
      </c>
      <c r="F468" s="7">
        <f>9+6</f>
        <v>15</v>
      </c>
      <c r="G468" s="7"/>
      <c r="H468" s="59">
        <f t="shared" si="15"/>
        <v>127500</v>
      </c>
      <c r="I468" s="18">
        <v>10.5</v>
      </c>
      <c r="J468" s="19">
        <v>16.5</v>
      </c>
      <c r="K468" s="19">
        <v>1912</v>
      </c>
      <c r="L468" s="19" t="s">
        <v>1212</v>
      </c>
      <c r="O468" s="7" t="s">
        <v>487</v>
      </c>
      <c r="P468" s="7"/>
      <c r="Q468" s="7"/>
    </row>
    <row r="469" spans="1:17" ht="12.75">
      <c r="A469" s="19" t="s">
        <v>288</v>
      </c>
      <c r="B469" s="7" t="s">
        <v>328</v>
      </c>
      <c r="C469" s="15">
        <v>7691</v>
      </c>
      <c r="D469" s="15">
        <v>455</v>
      </c>
      <c r="E469" s="15">
        <f t="shared" si="14"/>
        <v>3499405</v>
      </c>
      <c r="F469" s="7">
        <v>19</v>
      </c>
      <c r="G469" s="7"/>
      <c r="H469" s="59">
        <f t="shared" si="15"/>
        <v>146129</v>
      </c>
      <c r="I469" s="18">
        <v>11</v>
      </c>
      <c r="J469" s="19">
        <v>18.5</v>
      </c>
      <c r="K469" s="19">
        <v>1912</v>
      </c>
      <c r="L469" s="19" t="s">
        <v>1212</v>
      </c>
      <c r="O469" s="7" t="s">
        <v>487</v>
      </c>
      <c r="P469" s="7"/>
      <c r="Q469" s="7"/>
    </row>
    <row r="470" spans="1:17" ht="12.75">
      <c r="A470" s="19" t="s">
        <v>288</v>
      </c>
      <c r="B470" s="7" t="s">
        <v>329</v>
      </c>
      <c r="C470" s="15">
        <v>30000</v>
      </c>
      <c r="D470" s="15">
        <v>296</v>
      </c>
      <c r="E470" s="15">
        <f t="shared" si="14"/>
        <v>8880000</v>
      </c>
      <c r="F470" s="7">
        <v>10</v>
      </c>
      <c r="G470" s="7"/>
      <c r="H470" s="59">
        <f t="shared" si="15"/>
        <v>300000</v>
      </c>
      <c r="I470" s="18">
        <v>10</v>
      </c>
      <c r="J470" s="19">
        <v>10</v>
      </c>
      <c r="K470" s="19">
        <v>1912</v>
      </c>
      <c r="L470" s="19" t="s">
        <v>1212</v>
      </c>
      <c r="O470" s="7" t="s">
        <v>487</v>
      </c>
      <c r="P470" s="7"/>
      <c r="Q470" s="7"/>
    </row>
    <row r="471" spans="1:17" ht="12.75">
      <c r="A471" s="19" t="s">
        <v>288</v>
      </c>
      <c r="B471" s="7" t="s">
        <v>330</v>
      </c>
      <c r="C471" s="15">
        <v>120000</v>
      </c>
      <c r="D471" s="15">
        <v>51</v>
      </c>
      <c r="E471" s="15">
        <f t="shared" si="14"/>
        <v>6120000</v>
      </c>
      <c r="F471" s="7">
        <v>2.75</v>
      </c>
      <c r="G471" s="7"/>
      <c r="H471" s="59">
        <f t="shared" si="15"/>
        <v>330000</v>
      </c>
      <c r="I471" s="18">
        <v>2.75</v>
      </c>
      <c r="J471" s="19">
        <v>2.75</v>
      </c>
      <c r="K471" s="19">
        <v>1912</v>
      </c>
      <c r="L471" s="19" t="s">
        <v>1212</v>
      </c>
      <c r="O471" s="7" t="s">
        <v>487</v>
      </c>
      <c r="P471" s="7"/>
      <c r="Q471" s="7"/>
    </row>
    <row r="472" spans="1:17" ht="12.75">
      <c r="A472" s="19" t="s">
        <v>288</v>
      </c>
      <c r="B472" s="11" t="s">
        <v>331</v>
      </c>
      <c r="C472" s="15">
        <v>58912</v>
      </c>
      <c r="D472" s="15">
        <v>184</v>
      </c>
      <c r="E472" s="15">
        <f t="shared" si="14"/>
        <v>10839808</v>
      </c>
      <c r="F472" s="11">
        <v>11</v>
      </c>
      <c r="G472" s="11"/>
      <c r="H472" s="59">
        <f t="shared" si="15"/>
        <v>648032</v>
      </c>
      <c r="I472" s="18">
        <v>10</v>
      </c>
      <c r="J472" s="19">
        <v>10</v>
      </c>
      <c r="K472" s="19">
        <v>1912</v>
      </c>
      <c r="L472" s="19" t="s">
        <v>1208</v>
      </c>
      <c r="O472" s="7" t="s">
        <v>487</v>
      </c>
      <c r="P472" s="7"/>
      <c r="Q472" s="7"/>
    </row>
    <row r="473" spans="1:17" ht="12.75">
      <c r="A473" s="19" t="s">
        <v>288</v>
      </c>
      <c r="B473" s="11" t="s">
        <v>332</v>
      </c>
      <c r="C473" s="15">
        <v>28995</v>
      </c>
      <c r="D473" s="15">
        <v>23.25</v>
      </c>
      <c r="E473" s="15">
        <f t="shared" si="14"/>
        <v>674133.75</v>
      </c>
      <c r="F473" s="11">
        <v>0</v>
      </c>
      <c r="G473" s="11"/>
      <c r="H473" s="59">
        <f t="shared" si="15"/>
        <v>0</v>
      </c>
      <c r="I473" s="18">
        <v>1.6</v>
      </c>
      <c r="J473" s="19">
        <v>1.6</v>
      </c>
      <c r="K473" s="19">
        <v>1898</v>
      </c>
      <c r="L473" s="19" t="s">
        <v>1212</v>
      </c>
      <c r="M473" s="62" t="s">
        <v>1487</v>
      </c>
      <c r="O473" s="7" t="s">
        <v>487</v>
      </c>
      <c r="P473" s="7"/>
      <c r="Q473" s="7"/>
    </row>
    <row r="474" spans="1:17" ht="12.75">
      <c r="A474" s="19" t="s">
        <v>288</v>
      </c>
      <c r="B474" s="11" t="s">
        <v>333</v>
      </c>
      <c r="C474" s="15">
        <v>1600</v>
      </c>
      <c r="D474" s="15">
        <v>590</v>
      </c>
      <c r="E474" s="15">
        <f t="shared" si="14"/>
        <v>944000</v>
      </c>
      <c r="F474" s="11">
        <v>30</v>
      </c>
      <c r="G474" s="11"/>
      <c r="H474" s="59">
        <f t="shared" si="15"/>
        <v>48000</v>
      </c>
      <c r="I474" s="18">
        <v>25</v>
      </c>
      <c r="J474" s="19">
        <v>25</v>
      </c>
      <c r="K474" s="19">
        <v>1912</v>
      </c>
      <c r="L474" s="19" t="s">
        <v>1216</v>
      </c>
      <c r="O474" s="7" t="s">
        <v>487</v>
      </c>
      <c r="P474" s="7"/>
      <c r="Q474" s="7"/>
    </row>
    <row r="475" spans="2:17" ht="12.75">
      <c r="B475" s="23" t="s">
        <v>334</v>
      </c>
      <c r="C475" s="63" t="s">
        <v>1197</v>
      </c>
      <c r="D475" s="61" t="s">
        <v>1199</v>
      </c>
      <c r="E475" s="15">
        <f t="shared" si="14"/>
        <v>0</v>
      </c>
      <c r="F475" s="23"/>
      <c r="G475" s="23"/>
      <c r="H475" s="59">
        <f t="shared" si="15"/>
        <v>0</v>
      </c>
      <c r="I475" s="61" t="s">
        <v>1200</v>
      </c>
      <c r="J475" s="61" t="s">
        <v>1201</v>
      </c>
      <c r="K475" s="61" t="s">
        <v>1202</v>
      </c>
      <c r="L475" s="61" t="s">
        <v>1203</v>
      </c>
      <c r="O475" s="7" t="s">
        <v>487</v>
      </c>
      <c r="P475" s="61"/>
      <c r="Q475" s="61"/>
    </row>
    <row r="476" spans="1:17" ht="12.75">
      <c r="A476" s="19" t="s">
        <v>334</v>
      </c>
      <c r="B476" s="11" t="s">
        <v>335</v>
      </c>
      <c r="C476" s="15">
        <v>7000</v>
      </c>
      <c r="D476" s="15">
        <v>755</v>
      </c>
      <c r="E476" s="15">
        <f t="shared" si="14"/>
        <v>5285000</v>
      </c>
      <c r="F476" s="11">
        <v>43</v>
      </c>
      <c r="G476" s="11"/>
      <c r="H476" s="59">
        <f t="shared" si="15"/>
        <v>301000</v>
      </c>
      <c r="I476" s="18">
        <v>10</v>
      </c>
      <c r="J476" s="19">
        <v>43</v>
      </c>
      <c r="K476" s="19">
        <v>1912</v>
      </c>
      <c r="L476" s="19" t="s">
        <v>1212</v>
      </c>
      <c r="O476" s="7" t="s">
        <v>487</v>
      </c>
      <c r="P476" s="7"/>
      <c r="Q476" s="7"/>
    </row>
    <row r="477" spans="1:17" ht="12.75">
      <c r="A477" s="19" t="s">
        <v>334</v>
      </c>
      <c r="B477" s="11" t="s">
        <v>336</v>
      </c>
      <c r="C477" s="15">
        <v>21000</v>
      </c>
      <c r="D477" s="15">
        <v>725</v>
      </c>
      <c r="E477" s="15">
        <f t="shared" si="14"/>
        <v>15225000</v>
      </c>
      <c r="F477" s="11">
        <v>40</v>
      </c>
      <c r="G477" s="11"/>
      <c r="H477" s="59">
        <f t="shared" si="15"/>
        <v>840000</v>
      </c>
      <c r="I477" s="18">
        <v>40</v>
      </c>
      <c r="J477" s="97">
        <v>40</v>
      </c>
      <c r="K477" s="19" t="s">
        <v>1222</v>
      </c>
      <c r="L477" s="19" t="s">
        <v>1212</v>
      </c>
      <c r="O477" s="7" t="s">
        <v>487</v>
      </c>
      <c r="P477" s="7"/>
      <c r="Q477" s="7"/>
    </row>
    <row r="478" spans="1:17" ht="12.75">
      <c r="A478" s="19" t="s">
        <v>334</v>
      </c>
      <c r="B478" s="11" t="s">
        <v>337</v>
      </c>
      <c r="C478" s="15">
        <v>7600</v>
      </c>
      <c r="D478" s="15">
        <v>548</v>
      </c>
      <c r="E478" s="15">
        <f t="shared" si="14"/>
        <v>4164800</v>
      </c>
      <c r="F478" s="11">
        <v>27.5</v>
      </c>
      <c r="G478" s="11"/>
      <c r="H478" s="59">
        <f t="shared" si="15"/>
        <v>209000</v>
      </c>
      <c r="I478" s="18">
        <v>27.5</v>
      </c>
      <c r="J478" s="97">
        <v>27.5</v>
      </c>
      <c r="K478" s="19">
        <v>1912</v>
      </c>
      <c r="L478" s="19" t="s">
        <v>1216</v>
      </c>
      <c r="O478" s="7" t="s">
        <v>487</v>
      </c>
      <c r="P478" s="7"/>
      <c r="Q478" s="7"/>
    </row>
    <row r="479" spans="1:17" ht="12.75">
      <c r="A479" s="19" t="s">
        <v>334</v>
      </c>
      <c r="B479" s="7" t="s">
        <v>338</v>
      </c>
      <c r="C479" s="15">
        <v>28000</v>
      </c>
      <c r="D479" s="15">
        <v>740</v>
      </c>
      <c r="E479" s="15">
        <f t="shared" si="14"/>
        <v>20720000</v>
      </c>
      <c r="F479" s="7">
        <f>12.5+25</f>
        <v>37.5</v>
      </c>
      <c r="G479" s="7"/>
      <c r="H479" s="59">
        <f t="shared" si="15"/>
        <v>1050000</v>
      </c>
      <c r="I479" s="18">
        <v>25</v>
      </c>
      <c r="J479" s="19">
        <v>37.5</v>
      </c>
      <c r="K479" s="19" t="s">
        <v>1222</v>
      </c>
      <c r="L479" s="19" t="s">
        <v>1208</v>
      </c>
      <c r="O479" s="7" t="s">
        <v>487</v>
      </c>
      <c r="P479" s="7"/>
      <c r="Q479" s="7"/>
    </row>
    <row r="480" spans="1:17" ht="12.75">
      <c r="A480" s="19" t="s">
        <v>334</v>
      </c>
      <c r="B480" s="7" t="s">
        <v>339</v>
      </c>
      <c r="C480" s="15">
        <v>8000</v>
      </c>
      <c r="D480" s="15">
        <v>550</v>
      </c>
      <c r="E480" s="15">
        <f t="shared" si="14"/>
        <v>4400000</v>
      </c>
      <c r="F480" s="7">
        <v>12.5</v>
      </c>
      <c r="G480" s="7"/>
      <c r="H480" s="59">
        <f t="shared" si="15"/>
        <v>100000</v>
      </c>
      <c r="I480" s="18">
        <v>12.5</v>
      </c>
      <c r="J480" s="19">
        <v>12.5</v>
      </c>
      <c r="K480" s="19" t="s">
        <v>1222</v>
      </c>
      <c r="L480" s="19" t="s">
        <v>1216</v>
      </c>
      <c r="O480" s="7" t="s">
        <v>487</v>
      </c>
      <c r="P480" s="7"/>
      <c r="Q480" s="7"/>
    </row>
    <row r="481" spans="1:17" ht="12.75">
      <c r="A481" s="19" t="s">
        <v>334</v>
      </c>
      <c r="B481" s="11" t="s">
        <v>340</v>
      </c>
      <c r="C481" s="15">
        <v>32500</v>
      </c>
      <c r="D481" s="15">
        <v>1495</v>
      </c>
      <c r="E481" s="15">
        <f t="shared" si="14"/>
        <v>48587500</v>
      </c>
      <c r="F481" s="11">
        <v>75</v>
      </c>
      <c r="G481" s="11"/>
      <c r="H481" s="59">
        <f t="shared" si="15"/>
        <v>2437500</v>
      </c>
      <c r="I481" s="18">
        <v>25</v>
      </c>
      <c r="J481" s="19">
        <v>75</v>
      </c>
      <c r="K481" s="19" t="s">
        <v>1214</v>
      </c>
      <c r="L481" s="19" t="s">
        <v>1212</v>
      </c>
      <c r="O481" s="7" t="s">
        <v>487</v>
      </c>
      <c r="P481" s="7"/>
      <c r="Q481" s="7"/>
    </row>
    <row r="482" spans="1:17" ht="12.75">
      <c r="A482" s="19" t="s">
        <v>334</v>
      </c>
      <c r="B482" s="40" t="s">
        <v>341</v>
      </c>
      <c r="C482" s="15">
        <v>40000</v>
      </c>
      <c r="D482" s="15">
        <v>1211</v>
      </c>
      <c r="E482" s="15">
        <f t="shared" si="14"/>
        <v>48440000</v>
      </c>
      <c r="F482" s="40">
        <v>55</v>
      </c>
      <c r="G482" s="40"/>
      <c r="H482" s="59">
        <f t="shared" si="15"/>
        <v>2200000</v>
      </c>
      <c r="I482" s="18">
        <v>85</v>
      </c>
      <c r="J482" s="19">
        <v>85</v>
      </c>
      <c r="K482" s="19">
        <v>1912</v>
      </c>
      <c r="L482" s="19" t="s">
        <v>1212</v>
      </c>
      <c r="O482" s="7" t="s">
        <v>487</v>
      </c>
      <c r="P482" s="7"/>
      <c r="Q482" s="7"/>
    </row>
    <row r="483" spans="1:17" ht="12.75">
      <c r="A483" s="19" t="s">
        <v>334</v>
      </c>
      <c r="B483" s="11" t="s">
        <v>342</v>
      </c>
      <c r="C483" s="15">
        <v>10000</v>
      </c>
      <c r="D483" s="15">
        <v>480</v>
      </c>
      <c r="E483" s="15">
        <f t="shared" si="14"/>
        <v>4800000</v>
      </c>
      <c r="F483" s="11">
        <f>12.5+17.5</f>
        <v>30</v>
      </c>
      <c r="G483" s="11"/>
      <c r="H483" s="59">
        <f t="shared" si="15"/>
        <v>300000</v>
      </c>
      <c r="I483" s="18">
        <v>17.5</v>
      </c>
      <c r="J483" s="19">
        <v>30</v>
      </c>
      <c r="K483" s="19" t="s">
        <v>1222</v>
      </c>
      <c r="L483" s="19" t="s">
        <v>1212</v>
      </c>
      <c r="O483" s="7" t="s">
        <v>487</v>
      </c>
      <c r="P483" s="7"/>
      <c r="Q483" s="7"/>
    </row>
    <row r="484" spans="1:17" ht="12.75">
      <c r="A484" s="19" t="s">
        <v>334</v>
      </c>
      <c r="B484" s="11" t="s">
        <v>343</v>
      </c>
      <c r="C484" s="15">
        <v>17500</v>
      </c>
      <c r="D484" s="15">
        <v>575</v>
      </c>
      <c r="E484" s="15">
        <f t="shared" si="14"/>
        <v>10062500</v>
      </c>
      <c r="F484" s="11">
        <v>35</v>
      </c>
      <c r="G484" s="11"/>
      <c r="H484" s="59">
        <f t="shared" si="15"/>
        <v>612500</v>
      </c>
      <c r="I484" s="18">
        <v>35</v>
      </c>
      <c r="J484" s="19">
        <v>35</v>
      </c>
      <c r="K484" s="19">
        <v>1912</v>
      </c>
      <c r="L484" s="19" t="s">
        <v>1212</v>
      </c>
      <c r="O484" s="7" t="s">
        <v>487</v>
      </c>
      <c r="P484" s="7"/>
      <c r="Q484" s="7"/>
    </row>
    <row r="485" spans="1:17" ht="12.75">
      <c r="A485" s="19" t="s">
        <v>334</v>
      </c>
      <c r="B485" s="11" t="s">
        <v>344</v>
      </c>
      <c r="C485" s="15">
        <v>15000</v>
      </c>
      <c r="D485" s="15">
        <v>240</v>
      </c>
      <c r="E485" s="15">
        <f t="shared" si="14"/>
        <v>3600000</v>
      </c>
      <c r="F485" s="11">
        <v>15.13</v>
      </c>
      <c r="G485" s="11"/>
      <c r="H485" s="59">
        <f aca="true" t="shared" si="16" ref="H485:H516">PRODUCT(C485,F485)</f>
        <v>226950</v>
      </c>
      <c r="I485" s="18">
        <v>15.13</v>
      </c>
      <c r="J485" s="19">
        <v>15.13</v>
      </c>
      <c r="K485" s="19" t="s">
        <v>1222</v>
      </c>
      <c r="L485" s="19" t="s">
        <v>1216</v>
      </c>
      <c r="O485" s="7" t="s">
        <v>487</v>
      </c>
      <c r="P485" s="7"/>
      <c r="Q485" s="7"/>
    </row>
    <row r="486" spans="1:17" ht="12.75">
      <c r="A486" s="19" t="s">
        <v>334</v>
      </c>
      <c r="B486" s="11" t="s">
        <v>345</v>
      </c>
      <c r="C486" s="15">
        <v>150000</v>
      </c>
      <c r="D486" s="15">
        <v>90</v>
      </c>
      <c r="E486" s="15">
        <f t="shared" si="14"/>
        <v>13500000</v>
      </c>
      <c r="F486" s="11">
        <v>7</v>
      </c>
      <c r="G486" s="11"/>
      <c r="H486" s="59">
        <f t="shared" si="16"/>
        <v>1050000</v>
      </c>
      <c r="I486" s="18">
        <v>3.5</v>
      </c>
      <c r="J486" s="19">
        <v>7</v>
      </c>
      <c r="K486" s="19">
        <v>1912</v>
      </c>
      <c r="L486" s="19" t="s">
        <v>1208</v>
      </c>
      <c r="O486" s="7" t="s">
        <v>487</v>
      </c>
      <c r="P486" s="7"/>
      <c r="Q486" s="7"/>
    </row>
    <row r="487" spans="1:17" ht="12.75">
      <c r="A487" s="19" t="s">
        <v>334</v>
      </c>
      <c r="B487" s="7" t="s">
        <v>346</v>
      </c>
      <c r="C487" s="15">
        <v>50000</v>
      </c>
      <c r="D487" s="15">
        <v>86</v>
      </c>
      <c r="E487" s="15">
        <f t="shared" si="14"/>
        <v>4300000</v>
      </c>
      <c r="F487" s="7">
        <v>0</v>
      </c>
      <c r="G487" s="7"/>
      <c r="H487" s="59">
        <f t="shared" si="16"/>
        <v>0</v>
      </c>
      <c r="I487" s="18">
        <v>7</v>
      </c>
      <c r="J487" s="19">
        <v>7</v>
      </c>
      <c r="K487" s="19">
        <v>1900</v>
      </c>
      <c r="L487" s="19" t="s">
        <v>1212</v>
      </c>
      <c r="O487" s="7" t="s">
        <v>487</v>
      </c>
      <c r="P487" s="7"/>
      <c r="Q487" s="7"/>
    </row>
    <row r="488" spans="1:17" ht="12.75">
      <c r="A488" s="19" t="s">
        <v>334</v>
      </c>
      <c r="B488" s="7" t="s">
        <v>347</v>
      </c>
      <c r="C488" s="15">
        <v>180000</v>
      </c>
      <c r="D488" s="15">
        <v>930</v>
      </c>
      <c r="E488" s="15">
        <f t="shared" si="14"/>
        <v>167400000</v>
      </c>
      <c r="F488" s="7">
        <v>37</v>
      </c>
      <c r="G488" s="7"/>
      <c r="H488" s="59">
        <f t="shared" si="16"/>
        <v>6660000</v>
      </c>
      <c r="I488" s="18">
        <v>30</v>
      </c>
      <c r="J488" s="19">
        <v>35</v>
      </c>
      <c r="K488" s="19">
        <v>1912</v>
      </c>
      <c r="L488" s="19" t="s">
        <v>1208</v>
      </c>
      <c r="O488" s="7" t="s">
        <v>487</v>
      </c>
      <c r="P488" s="7"/>
      <c r="Q488" s="7"/>
    </row>
    <row r="489" spans="1:17" ht="12.75">
      <c r="A489" s="19" t="s">
        <v>334</v>
      </c>
      <c r="B489" s="7" t="s">
        <v>348</v>
      </c>
      <c r="C489" s="15">
        <v>72000</v>
      </c>
      <c r="D489" s="15">
        <v>830</v>
      </c>
      <c r="E489" s="15">
        <f t="shared" si="14"/>
        <v>59760000</v>
      </c>
      <c r="F489" s="7">
        <v>34.285</v>
      </c>
      <c r="G489" s="7"/>
      <c r="H489" s="59">
        <f t="shared" si="16"/>
        <v>2468519.9999999995</v>
      </c>
      <c r="I489" s="18">
        <v>32.142</v>
      </c>
      <c r="J489" s="18">
        <v>32.142</v>
      </c>
      <c r="K489" s="19">
        <v>1912</v>
      </c>
      <c r="L489" s="19" t="s">
        <v>1208</v>
      </c>
      <c r="O489" s="7" t="s">
        <v>487</v>
      </c>
      <c r="P489" s="7"/>
      <c r="Q489" s="7"/>
    </row>
    <row r="490" spans="1:17" ht="12.75">
      <c r="A490" s="19" t="s">
        <v>334</v>
      </c>
      <c r="B490" s="7" t="s">
        <v>349</v>
      </c>
      <c r="C490" s="15">
        <v>14400</v>
      </c>
      <c r="D490" s="15">
        <v>4375</v>
      </c>
      <c r="E490" s="15">
        <f t="shared" si="14"/>
        <v>63000000</v>
      </c>
      <c r="F490" s="7">
        <v>171.428</v>
      </c>
      <c r="G490" s="7"/>
      <c r="H490" s="59">
        <f t="shared" si="16"/>
        <v>2468563.2</v>
      </c>
      <c r="I490" s="18">
        <v>160.714</v>
      </c>
      <c r="J490" s="18">
        <v>160.714</v>
      </c>
      <c r="K490" s="19">
        <v>1912</v>
      </c>
      <c r="L490" s="19" t="s">
        <v>1216</v>
      </c>
      <c r="O490" s="7" t="s">
        <v>487</v>
      </c>
      <c r="P490" s="7"/>
      <c r="Q490" s="7"/>
    </row>
    <row r="491" spans="1:17" ht="12.75">
      <c r="A491" s="19" t="s">
        <v>334</v>
      </c>
      <c r="B491" s="7" t="s">
        <v>350</v>
      </c>
      <c r="C491" s="15">
        <v>6000</v>
      </c>
      <c r="D491" s="15">
        <v>188</v>
      </c>
      <c r="E491" s="15">
        <f t="shared" si="14"/>
        <v>1128000</v>
      </c>
      <c r="F491" s="7">
        <v>11</v>
      </c>
      <c r="G491" s="7"/>
      <c r="H491" s="59">
        <f t="shared" si="16"/>
        <v>66000</v>
      </c>
      <c r="I491" s="18">
        <v>13</v>
      </c>
      <c r="J491" s="19">
        <v>13</v>
      </c>
      <c r="K491" s="19">
        <v>1912</v>
      </c>
      <c r="L491" s="19" t="s">
        <v>1212</v>
      </c>
      <c r="O491" s="7" t="s">
        <v>487</v>
      </c>
      <c r="P491" s="7"/>
      <c r="Q491" s="7"/>
    </row>
    <row r="492" spans="1:17" ht="12.75">
      <c r="A492" s="19" t="s">
        <v>334</v>
      </c>
      <c r="B492" s="7" t="s">
        <v>351</v>
      </c>
      <c r="C492" s="15">
        <v>120000</v>
      </c>
      <c r="D492" s="15">
        <v>710</v>
      </c>
      <c r="E492" s="15">
        <f t="shared" si="14"/>
        <v>85200000</v>
      </c>
      <c r="F492" s="7">
        <v>35</v>
      </c>
      <c r="G492" s="7"/>
      <c r="H492" s="59">
        <f t="shared" si="16"/>
        <v>4200000</v>
      </c>
      <c r="I492" s="18">
        <v>35</v>
      </c>
      <c r="J492" s="19">
        <v>35</v>
      </c>
      <c r="K492" s="19">
        <v>1912</v>
      </c>
      <c r="L492" s="19" t="s">
        <v>1208</v>
      </c>
      <c r="O492" s="7" t="s">
        <v>487</v>
      </c>
      <c r="P492" s="7"/>
      <c r="Q492" s="7"/>
    </row>
    <row r="493" spans="1:17" ht="12.75">
      <c r="A493" s="19" t="s">
        <v>334</v>
      </c>
      <c r="B493" s="7" t="s">
        <v>352</v>
      </c>
      <c r="C493" s="15">
        <v>7150</v>
      </c>
      <c r="D493" s="15">
        <v>42.75</v>
      </c>
      <c r="E493" s="15">
        <f t="shared" si="14"/>
        <v>305662.5</v>
      </c>
      <c r="F493" s="7">
        <v>0</v>
      </c>
      <c r="G493" s="7"/>
      <c r="H493" s="59">
        <f t="shared" si="16"/>
        <v>0</v>
      </c>
      <c r="I493" s="18">
        <v>4.5</v>
      </c>
      <c r="J493" s="19">
        <v>10.5</v>
      </c>
      <c r="K493" s="19">
        <v>1900</v>
      </c>
      <c r="L493" s="19" t="s">
        <v>1216</v>
      </c>
      <c r="O493" s="7" t="s">
        <v>487</v>
      </c>
      <c r="P493" s="7"/>
      <c r="Q493" s="7"/>
    </row>
    <row r="494" spans="1:17" ht="12.75">
      <c r="A494" s="19" t="s">
        <v>334</v>
      </c>
      <c r="B494" s="7" t="s">
        <v>353</v>
      </c>
      <c r="C494" s="15">
        <v>7850</v>
      </c>
      <c r="D494" s="15">
        <v>42</v>
      </c>
      <c r="E494" s="15">
        <f t="shared" si="14"/>
        <v>329700</v>
      </c>
      <c r="F494" s="7">
        <v>0</v>
      </c>
      <c r="G494" s="7"/>
      <c r="H494" s="59">
        <f t="shared" si="16"/>
        <v>0</v>
      </c>
      <c r="I494" s="18">
        <v>4.5</v>
      </c>
      <c r="J494" s="19">
        <v>4.5</v>
      </c>
      <c r="K494" s="19">
        <v>1900</v>
      </c>
      <c r="L494" s="19" t="s">
        <v>1216</v>
      </c>
      <c r="M494" s="62" t="s">
        <v>1487</v>
      </c>
      <c r="O494" s="7" t="s">
        <v>487</v>
      </c>
      <c r="P494" s="7"/>
      <c r="Q494" s="7"/>
    </row>
    <row r="495" spans="1:17" ht="12.75">
      <c r="A495" s="19" t="s">
        <v>334</v>
      </c>
      <c r="B495" s="7" t="s">
        <v>354</v>
      </c>
      <c r="C495" s="15">
        <v>35000</v>
      </c>
      <c r="D495" s="15">
        <v>111.5</v>
      </c>
      <c r="E495" s="15">
        <f t="shared" si="14"/>
        <v>3902500</v>
      </c>
      <c r="F495" s="7">
        <v>5</v>
      </c>
      <c r="G495" s="7"/>
      <c r="H495" s="59">
        <f t="shared" si="16"/>
        <v>175000</v>
      </c>
      <c r="I495" s="18">
        <v>5</v>
      </c>
      <c r="J495" s="19">
        <v>5</v>
      </c>
      <c r="K495" s="19" t="s">
        <v>1214</v>
      </c>
      <c r="L495" s="19" t="s">
        <v>1212</v>
      </c>
      <c r="O495" s="7" t="s">
        <v>487</v>
      </c>
      <c r="P495" s="7"/>
      <c r="Q495" s="7"/>
    </row>
    <row r="496" spans="1:17" ht="12.75">
      <c r="A496" s="19" t="s">
        <v>334</v>
      </c>
      <c r="B496" s="7" t="s">
        <v>355</v>
      </c>
      <c r="C496" s="15">
        <v>15000</v>
      </c>
      <c r="D496" s="15">
        <v>126</v>
      </c>
      <c r="E496" s="15">
        <f t="shared" si="14"/>
        <v>1890000</v>
      </c>
      <c r="F496" s="7">
        <v>6</v>
      </c>
      <c r="G496" s="7"/>
      <c r="H496" s="59">
        <f t="shared" si="16"/>
        <v>90000</v>
      </c>
      <c r="I496" s="18">
        <v>6</v>
      </c>
      <c r="J496" s="19">
        <v>6</v>
      </c>
      <c r="K496" s="19" t="s">
        <v>1214</v>
      </c>
      <c r="L496" s="19" t="s">
        <v>1212</v>
      </c>
      <c r="M496" s="62" t="s">
        <v>1512</v>
      </c>
      <c r="O496" s="7" t="s">
        <v>487</v>
      </c>
      <c r="P496" s="7"/>
      <c r="Q496" s="7"/>
    </row>
    <row r="497" spans="1:17" ht="12.75">
      <c r="A497" s="19" t="s">
        <v>334</v>
      </c>
      <c r="B497" s="7" t="s">
        <v>356</v>
      </c>
      <c r="C497" s="15">
        <v>28000</v>
      </c>
      <c r="D497" s="15">
        <v>1912</v>
      </c>
      <c r="E497" s="15">
        <f t="shared" si="14"/>
        <v>53536000</v>
      </c>
      <c r="F497" s="7">
        <v>105</v>
      </c>
      <c r="G497" s="7"/>
      <c r="H497" s="59">
        <f t="shared" si="16"/>
        <v>2940000</v>
      </c>
      <c r="I497" s="18">
        <v>105</v>
      </c>
      <c r="J497" s="19">
        <v>105</v>
      </c>
      <c r="K497" s="19" t="s">
        <v>1222</v>
      </c>
      <c r="L497" s="19" t="s">
        <v>1212</v>
      </c>
      <c r="O497" s="7" t="s">
        <v>487</v>
      </c>
      <c r="P497" s="7"/>
      <c r="Q497" s="7"/>
    </row>
    <row r="498" spans="1:17" ht="12.75">
      <c r="A498" s="19" t="s">
        <v>334</v>
      </c>
      <c r="B498" s="11" t="s">
        <v>357</v>
      </c>
      <c r="C498" s="15">
        <v>14075</v>
      </c>
      <c r="D498" s="15">
        <v>1730</v>
      </c>
      <c r="E498" s="15">
        <f t="shared" si="14"/>
        <v>24349750</v>
      </c>
      <c r="F498" s="11">
        <v>70</v>
      </c>
      <c r="G498" s="11"/>
      <c r="H498" s="59">
        <f t="shared" si="16"/>
        <v>985250</v>
      </c>
      <c r="I498" s="18">
        <v>10</v>
      </c>
      <c r="J498" s="19">
        <v>70</v>
      </c>
      <c r="K498" s="19">
        <v>1912</v>
      </c>
      <c r="L498" s="19" t="s">
        <v>1212</v>
      </c>
      <c r="M498" s="62" t="s">
        <v>1487</v>
      </c>
      <c r="O498" s="7" t="s">
        <v>487</v>
      </c>
      <c r="P498" s="7"/>
      <c r="Q498" s="7"/>
    </row>
    <row r="499" spans="1:17" ht="12.75">
      <c r="A499" s="19" t="s">
        <v>334</v>
      </c>
      <c r="B499" s="11" t="s">
        <v>358</v>
      </c>
      <c r="C499" s="15">
        <v>20000</v>
      </c>
      <c r="D499" s="15">
        <v>360</v>
      </c>
      <c r="E499" s="15">
        <f t="shared" si="14"/>
        <v>7200000</v>
      </c>
      <c r="F499" s="11">
        <v>20</v>
      </c>
      <c r="G499" s="11"/>
      <c r="H499" s="59">
        <f t="shared" si="16"/>
        <v>400000</v>
      </c>
      <c r="I499" s="18">
        <v>20</v>
      </c>
      <c r="J499" s="19">
        <v>20</v>
      </c>
      <c r="K499" s="19">
        <v>1912</v>
      </c>
      <c r="L499" s="19" t="s">
        <v>1212</v>
      </c>
      <c r="O499" s="7" t="s">
        <v>487</v>
      </c>
      <c r="P499" s="7"/>
      <c r="Q499" s="7"/>
    </row>
    <row r="500" spans="1:17" ht="12.75">
      <c r="A500" s="19" t="s">
        <v>334</v>
      </c>
      <c r="B500" s="7" t="s">
        <v>359</v>
      </c>
      <c r="C500" s="15">
        <v>80000</v>
      </c>
      <c r="D500" s="15">
        <v>311</v>
      </c>
      <c r="E500" s="15">
        <f t="shared" si="14"/>
        <v>24880000</v>
      </c>
      <c r="F500" s="7">
        <v>17.5</v>
      </c>
      <c r="G500" s="7"/>
      <c r="H500" s="59">
        <f t="shared" si="16"/>
        <v>1400000</v>
      </c>
      <c r="I500" s="18">
        <v>14</v>
      </c>
      <c r="J500" s="19">
        <v>14</v>
      </c>
      <c r="K500" s="19">
        <v>1912</v>
      </c>
      <c r="L500" s="19" t="s">
        <v>1208</v>
      </c>
      <c r="O500" s="7" t="s">
        <v>487</v>
      </c>
      <c r="P500" s="7"/>
      <c r="Q500" s="7"/>
    </row>
    <row r="501" spans="1:17" ht="12.75">
      <c r="A501" s="19" t="s">
        <v>334</v>
      </c>
      <c r="B501" s="7" t="s">
        <v>360</v>
      </c>
      <c r="C501" s="15">
        <v>16000</v>
      </c>
      <c r="D501" s="15">
        <v>310</v>
      </c>
      <c r="E501" s="15">
        <f t="shared" si="14"/>
        <v>4960000</v>
      </c>
      <c r="F501" s="7">
        <v>17.5</v>
      </c>
      <c r="G501" s="7"/>
      <c r="H501" s="59">
        <f t="shared" si="16"/>
        <v>280000</v>
      </c>
      <c r="I501" s="18">
        <v>14</v>
      </c>
      <c r="J501" s="19">
        <v>14</v>
      </c>
      <c r="K501" s="19">
        <v>1912</v>
      </c>
      <c r="L501" s="19" t="s">
        <v>1212</v>
      </c>
      <c r="M501" s="62" t="s">
        <v>1512</v>
      </c>
      <c r="O501" s="7" t="s">
        <v>487</v>
      </c>
      <c r="P501" s="7"/>
      <c r="Q501" s="7"/>
    </row>
    <row r="502" spans="1:17" ht="12.75">
      <c r="A502" s="19" t="s">
        <v>334</v>
      </c>
      <c r="B502" s="11" t="s">
        <v>361</v>
      </c>
      <c r="C502" s="15">
        <v>34840</v>
      </c>
      <c r="D502" s="15">
        <v>5945</v>
      </c>
      <c r="E502" s="15">
        <f t="shared" si="14"/>
        <v>207123800</v>
      </c>
      <c r="F502" s="11">
        <v>208.329</v>
      </c>
      <c r="G502" s="11"/>
      <c r="H502" s="59">
        <f t="shared" si="16"/>
        <v>7258182.36</v>
      </c>
      <c r="I502" s="18">
        <v>65.1</v>
      </c>
      <c r="J502" s="19" t="s">
        <v>1211</v>
      </c>
      <c r="K502" s="19" t="s">
        <v>1211</v>
      </c>
      <c r="L502" s="19" t="s">
        <v>1212</v>
      </c>
      <c r="O502" s="7" t="s">
        <v>487</v>
      </c>
      <c r="P502" s="7"/>
      <c r="Q502" s="7"/>
    </row>
    <row r="503" spans="1:17" ht="12.75">
      <c r="A503" s="19" t="s">
        <v>334</v>
      </c>
      <c r="B503" s="11" t="s">
        <v>362</v>
      </c>
      <c r="C503" s="15">
        <v>100000</v>
      </c>
      <c r="D503" s="15">
        <v>203</v>
      </c>
      <c r="E503" s="15">
        <f t="shared" si="14"/>
        <v>20300000</v>
      </c>
      <c r="F503" s="11">
        <f>4+8</f>
        <v>12</v>
      </c>
      <c r="G503" s="11"/>
      <c r="H503" s="59">
        <f t="shared" si="16"/>
        <v>1200000</v>
      </c>
      <c r="I503" s="18">
        <v>8</v>
      </c>
      <c r="J503" s="19">
        <v>12</v>
      </c>
      <c r="K503" s="19">
        <v>1912</v>
      </c>
      <c r="L503" s="19" t="s">
        <v>1208</v>
      </c>
      <c r="O503" s="7" t="s">
        <v>487</v>
      </c>
      <c r="P503" s="7"/>
      <c r="Q503" s="7"/>
    </row>
    <row r="504" spans="1:17" ht="12.75">
      <c r="A504" s="19" t="s">
        <v>334</v>
      </c>
      <c r="B504" s="7" t="s">
        <v>363</v>
      </c>
      <c r="C504" s="15">
        <v>100000</v>
      </c>
      <c r="D504" s="15">
        <v>110</v>
      </c>
      <c r="E504" s="15">
        <f t="shared" si="14"/>
        <v>11000000</v>
      </c>
      <c r="F504" s="7">
        <v>7.5</v>
      </c>
      <c r="G504" s="7"/>
      <c r="H504" s="59">
        <f t="shared" si="16"/>
        <v>750000</v>
      </c>
      <c r="I504" s="18">
        <v>2.5</v>
      </c>
      <c r="J504" s="19">
        <v>6</v>
      </c>
      <c r="K504" s="19">
        <v>1912</v>
      </c>
      <c r="L504" s="19" t="s">
        <v>1212</v>
      </c>
      <c r="O504" s="7" t="s">
        <v>487</v>
      </c>
      <c r="P504" s="7"/>
      <c r="Q504" s="7"/>
    </row>
    <row r="505" spans="1:17" ht="12.75">
      <c r="A505" s="19" t="s">
        <v>334</v>
      </c>
      <c r="B505" s="7" t="s">
        <v>364</v>
      </c>
      <c r="C505" s="15">
        <v>5000</v>
      </c>
      <c r="D505" s="15">
        <v>2172</v>
      </c>
      <c r="E505" s="15">
        <f t="shared" si="14"/>
        <v>10860000</v>
      </c>
      <c r="F505" s="7">
        <v>113.4</v>
      </c>
      <c r="G505" s="7"/>
      <c r="H505" s="59">
        <f t="shared" si="16"/>
        <v>567000</v>
      </c>
      <c r="I505" s="18">
        <v>113.4</v>
      </c>
      <c r="J505" s="18">
        <v>113.4</v>
      </c>
      <c r="K505" s="19">
        <v>1912</v>
      </c>
      <c r="L505" s="19" t="s">
        <v>1212</v>
      </c>
      <c r="O505" s="7" t="s">
        <v>487</v>
      </c>
      <c r="P505" s="7"/>
      <c r="Q505" s="7"/>
    </row>
    <row r="506" spans="1:17" ht="12.75">
      <c r="A506" s="19" t="s">
        <v>334</v>
      </c>
      <c r="B506" s="7" t="s">
        <v>365</v>
      </c>
      <c r="C506" s="15">
        <v>27000</v>
      </c>
      <c r="D506" s="15">
        <v>553.5</v>
      </c>
      <c r="E506" s="15">
        <f t="shared" si="14"/>
        <v>14944500</v>
      </c>
      <c r="F506" s="7">
        <v>27</v>
      </c>
      <c r="G506" s="7"/>
      <c r="H506" s="59">
        <f t="shared" si="16"/>
        <v>729000</v>
      </c>
      <c r="I506" s="18">
        <v>27</v>
      </c>
      <c r="J506" s="18">
        <v>27</v>
      </c>
      <c r="K506" s="19">
        <v>1912</v>
      </c>
      <c r="L506" s="19" t="s">
        <v>1212</v>
      </c>
      <c r="M506" s="62" t="s">
        <v>1512</v>
      </c>
      <c r="O506" s="7" t="s">
        <v>487</v>
      </c>
      <c r="P506" s="7"/>
      <c r="Q506" s="7"/>
    </row>
    <row r="507" spans="2:17" ht="12.75">
      <c r="B507" s="23" t="s">
        <v>366</v>
      </c>
      <c r="C507" s="63" t="s">
        <v>1197</v>
      </c>
      <c r="D507" s="61" t="s">
        <v>1199</v>
      </c>
      <c r="E507" s="15">
        <f t="shared" si="14"/>
        <v>0</v>
      </c>
      <c r="F507" s="23"/>
      <c r="G507" s="23"/>
      <c r="H507" s="59">
        <f t="shared" si="16"/>
        <v>0</v>
      </c>
      <c r="I507" s="61" t="s">
        <v>1200</v>
      </c>
      <c r="J507" s="61" t="s">
        <v>1201</v>
      </c>
      <c r="K507" s="61" t="s">
        <v>1202</v>
      </c>
      <c r="L507" s="61" t="s">
        <v>1203</v>
      </c>
      <c r="O507" s="7" t="s">
        <v>487</v>
      </c>
      <c r="P507" s="61"/>
      <c r="Q507" s="61"/>
    </row>
    <row r="508" spans="1:17" ht="12.75">
      <c r="A508" s="30" t="s">
        <v>366</v>
      </c>
      <c r="B508" s="11" t="s">
        <v>367</v>
      </c>
      <c r="C508" s="15">
        <v>20000</v>
      </c>
      <c r="D508" s="15">
        <v>970</v>
      </c>
      <c r="E508" s="15">
        <f t="shared" si="14"/>
        <v>19400000</v>
      </c>
      <c r="F508" s="11">
        <v>50</v>
      </c>
      <c r="G508" s="11"/>
      <c r="H508" s="59">
        <f t="shared" si="16"/>
        <v>1000000</v>
      </c>
      <c r="I508" s="18">
        <v>37.5</v>
      </c>
      <c r="J508" s="19">
        <v>50</v>
      </c>
      <c r="K508" s="19">
        <v>1912</v>
      </c>
      <c r="L508" s="19" t="s">
        <v>1212</v>
      </c>
      <c r="O508" s="7" t="s">
        <v>487</v>
      </c>
      <c r="P508" s="7"/>
      <c r="Q508" s="7"/>
    </row>
    <row r="509" spans="1:17" ht="12.75">
      <c r="A509" s="30" t="s">
        <v>366</v>
      </c>
      <c r="B509" s="11" t="s">
        <v>368</v>
      </c>
      <c r="C509" s="15">
        <v>4500</v>
      </c>
      <c r="D509" s="15">
        <v>1100</v>
      </c>
      <c r="E509" s="15">
        <f t="shared" si="14"/>
        <v>4950000</v>
      </c>
      <c r="F509" s="11">
        <v>65</v>
      </c>
      <c r="G509" s="11" t="s">
        <v>1222</v>
      </c>
      <c r="H509" s="59">
        <f t="shared" si="16"/>
        <v>292500</v>
      </c>
      <c r="I509" s="18">
        <v>25</v>
      </c>
      <c r="J509" s="19">
        <v>55</v>
      </c>
      <c r="K509" s="19" t="s">
        <v>1214</v>
      </c>
      <c r="L509" s="19" t="s">
        <v>1216</v>
      </c>
      <c r="O509" s="7" t="s">
        <v>487</v>
      </c>
      <c r="P509" s="7"/>
      <c r="Q509" s="7"/>
    </row>
    <row r="510" spans="1:17" ht="12.75">
      <c r="A510" s="30" t="s">
        <v>366</v>
      </c>
      <c r="B510" s="11" t="s">
        <v>369</v>
      </c>
      <c r="C510" s="15">
        <v>72000</v>
      </c>
      <c r="D510" s="15">
        <v>1590</v>
      </c>
      <c r="E510" s="15">
        <f t="shared" si="14"/>
        <v>114480000</v>
      </c>
      <c r="F510" s="11">
        <f>6.25+48.75</f>
        <v>55</v>
      </c>
      <c r="G510" s="11"/>
      <c r="H510" s="59">
        <f t="shared" si="16"/>
        <v>3960000</v>
      </c>
      <c r="I510" s="18">
        <v>48.75</v>
      </c>
      <c r="J510" s="19">
        <v>55</v>
      </c>
      <c r="K510" s="19" t="s">
        <v>1222</v>
      </c>
      <c r="L510" s="19" t="s">
        <v>1212</v>
      </c>
      <c r="O510" s="7" t="s">
        <v>487</v>
      </c>
      <c r="P510" s="7"/>
      <c r="Q510" s="7"/>
    </row>
    <row r="511" spans="1:17" ht="12.75">
      <c r="A511" s="30" t="s">
        <v>366</v>
      </c>
      <c r="B511" s="11" t="s">
        <v>370</v>
      </c>
      <c r="C511" s="15">
        <v>9500</v>
      </c>
      <c r="D511" s="15">
        <v>84</v>
      </c>
      <c r="E511" s="15">
        <f t="shared" si="14"/>
        <v>798000</v>
      </c>
      <c r="F511" s="11">
        <v>5</v>
      </c>
      <c r="G511" s="11"/>
      <c r="H511" s="59">
        <f t="shared" si="16"/>
        <v>47500</v>
      </c>
      <c r="I511" s="18">
        <v>5</v>
      </c>
      <c r="J511" s="19">
        <v>5</v>
      </c>
      <c r="K511" s="19">
        <v>1912</v>
      </c>
      <c r="L511" s="19" t="s">
        <v>1216</v>
      </c>
      <c r="O511" s="7" t="s">
        <v>487</v>
      </c>
      <c r="P511" s="7"/>
      <c r="Q511" s="7"/>
    </row>
    <row r="512" spans="1:17" ht="12.75">
      <c r="A512" s="30" t="s">
        <v>366</v>
      </c>
      <c r="B512" s="7" t="s">
        <v>371</v>
      </c>
      <c r="C512" s="15">
        <v>5000</v>
      </c>
      <c r="D512" s="15">
        <v>879</v>
      </c>
      <c r="E512" s="15">
        <f t="shared" si="14"/>
        <v>4395000</v>
      </c>
      <c r="F512" s="7">
        <v>50</v>
      </c>
      <c r="G512" s="7" t="s">
        <v>1222</v>
      </c>
      <c r="H512" s="59">
        <f t="shared" si="16"/>
        <v>250000</v>
      </c>
      <c r="I512" s="18">
        <v>50</v>
      </c>
      <c r="J512" s="19">
        <v>50</v>
      </c>
      <c r="K512" s="19" t="s">
        <v>1214</v>
      </c>
      <c r="L512" s="19" t="s">
        <v>1216</v>
      </c>
      <c r="O512" s="7" t="s">
        <v>487</v>
      </c>
      <c r="P512" s="7"/>
      <c r="Q512" s="7"/>
    </row>
    <row r="513" spans="1:17" ht="12.75">
      <c r="A513" s="30" t="s">
        <v>366</v>
      </c>
      <c r="B513" s="7" t="s">
        <v>372</v>
      </c>
      <c r="C513" s="15">
        <v>9000</v>
      </c>
      <c r="D513" s="15">
        <v>1020</v>
      </c>
      <c r="E513" s="15">
        <f t="shared" si="14"/>
        <v>9180000</v>
      </c>
      <c r="F513" s="7">
        <f>25+25</f>
        <v>50</v>
      </c>
      <c r="G513" s="7"/>
      <c r="H513" s="59">
        <f t="shared" si="16"/>
        <v>450000</v>
      </c>
      <c r="I513" s="18">
        <v>25</v>
      </c>
      <c r="J513" s="19">
        <v>50</v>
      </c>
      <c r="K513" s="19" t="s">
        <v>1222</v>
      </c>
      <c r="L513" s="19" t="s">
        <v>1212</v>
      </c>
      <c r="O513" s="7" t="s">
        <v>487</v>
      </c>
      <c r="P513" s="7"/>
      <c r="Q513" s="7"/>
    </row>
    <row r="514" spans="2:17" ht="12.75">
      <c r="B514" s="23" t="s">
        <v>373</v>
      </c>
      <c r="C514" s="63" t="s">
        <v>1197</v>
      </c>
      <c r="D514" s="61" t="s">
        <v>1199</v>
      </c>
      <c r="E514" s="15">
        <f t="shared" si="14"/>
        <v>0</v>
      </c>
      <c r="F514" s="23"/>
      <c r="G514" s="23"/>
      <c r="H514" s="59">
        <f t="shared" si="16"/>
        <v>0</v>
      </c>
      <c r="I514" s="61" t="s">
        <v>1200</v>
      </c>
      <c r="J514" s="61" t="s">
        <v>1201</v>
      </c>
      <c r="K514" s="61" t="s">
        <v>1202</v>
      </c>
      <c r="L514" s="61" t="s">
        <v>1203</v>
      </c>
      <c r="O514" s="7" t="s">
        <v>487</v>
      </c>
      <c r="P514" s="61"/>
      <c r="Q514" s="61"/>
    </row>
    <row r="515" spans="1:17" ht="12.75">
      <c r="A515" s="30" t="s">
        <v>373</v>
      </c>
      <c r="B515" s="7" t="s">
        <v>374</v>
      </c>
      <c r="C515" s="15">
        <v>32000</v>
      </c>
      <c r="D515" s="15">
        <v>238</v>
      </c>
      <c r="E515" s="15">
        <f t="shared" si="14"/>
        <v>7616000</v>
      </c>
      <c r="F515" s="7">
        <v>15</v>
      </c>
      <c r="G515" s="7"/>
      <c r="H515" s="59">
        <f t="shared" si="16"/>
        <v>480000</v>
      </c>
      <c r="I515" s="18">
        <v>12.5</v>
      </c>
      <c r="J515" s="19">
        <v>12.5</v>
      </c>
      <c r="K515" s="19">
        <v>1912</v>
      </c>
      <c r="L515" s="19" t="s">
        <v>1212</v>
      </c>
      <c r="O515" s="7" t="s">
        <v>487</v>
      </c>
      <c r="P515" s="7"/>
      <c r="Q515" s="7"/>
    </row>
    <row r="516" spans="1:17" ht="12.75">
      <c r="A516" s="30" t="s">
        <v>373</v>
      </c>
      <c r="B516" s="7" t="s">
        <v>375</v>
      </c>
      <c r="C516" s="15">
        <v>7000</v>
      </c>
      <c r="D516" s="15">
        <v>349</v>
      </c>
      <c r="E516" s="15">
        <f aca="true" t="shared" si="17" ref="E516:E579">PRODUCT(D516,C516)</f>
        <v>2443000</v>
      </c>
      <c r="F516" s="7">
        <v>25</v>
      </c>
      <c r="G516" s="7"/>
      <c r="H516" s="59">
        <f t="shared" si="16"/>
        <v>175000</v>
      </c>
      <c r="I516" s="18">
        <v>25</v>
      </c>
      <c r="J516" s="19">
        <v>25</v>
      </c>
      <c r="K516" s="19">
        <v>1912</v>
      </c>
      <c r="L516" s="19" t="s">
        <v>1216</v>
      </c>
      <c r="O516" s="7" t="s">
        <v>487</v>
      </c>
      <c r="P516" s="7"/>
      <c r="Q516" s="7"/>
    </row>
    <row r="517" spans="1:17" ht="12.75">
      <c r="A517" s="30" t="s">
        <v>373</v>
      </c>
      <c r="B517" s="7" t="s">
        <v>376</v>
      </c>
      <c r="C517" s="15">
        <v>2550</v>
      </c>
      <c r="D517" s="15">
        <v>16.5</v>
      </c>
      <c r="E517" s="15">
        <f t="shared" si="17"/>
        <v>42075</v>
      </c>
      <c r="F517" s="7">
        <v>0</v>
      </c>
      <c r="G517" s="7"/>
      <c r="H517" s="59">
        <f aca="true" t="shared" si="18" ref="H517:H580">PRODUCT(C517,F517)</f>
        <v>0</v>
      </c>
      <c r="I517" s="18">
        <v>7.55</v>
      </c>
      <c r="J517" s="19">
        <v>7.55</v>
      </c>
      <c r="K517" s="19" t="s">
        <v>377</v>
      </c>
      <c r="L517" s="19" t="s">
        <v>1216</v>
      </c>
      <c r="M517" s="62" t="s">
        <v>1489</v>
      </c>
      <c r="O517" s="7" t="s">
        <v>487</v>
      </c>
      <c r="P517" s="7"/>
      <c r="Q517" s="7"/>
    </row>
    <row r="518" spans="1:17" ht="12.75">
      <c r="A518" s="30" t="s">
        <v>373</v>
      </c>
      <c r="B518" s="7" t="s">
        <v>378</v>
      </c>
      <c r="C518" s="15">
        <v>5100</v>
      </c>
      <c r="D518" s="15">
        <v>316.5</v>
      </c>
      <c r="E518" s="15">
        <f t="shared" si="17"/>
        <v>1614150</v>
      </c>
      <c r="F518" s="7">
        <v>25</v>
      </c>
      <c r="G518" s="7"/>
      <c r="H518" s="59">
        <f t="shared" si="18"/>
        <v>127500</v>
      </c>
      <c r="I518" s="18">
        <v>25</v>
      </c>
      <c r="J518" s="19">
        <v>25</v>
      </c>
      <c r="K518" s="19">
        <v>1912</v>
      </c>
      <c r="L518" s="19" t="s">
        <v>1216</v>
      </c>
      <c r="O518" s="7" t="s">
        <v>487</v>
      </c>
      <c r="P518" s="7"/>
      <c r="Q518" s="7"/>
    </row>
    <row r="519" spans="1:17" ht="12.75">
      <c r="A519" s="30" t="s">
        <v>373</v>
      </c>
      <c r="B519" s="7" t="s">
        <v>379</v>
      </c>
      <c r="C519" s="15">
        <v>20000</v>
      </c>
      <c r="D519" s="15">
        <v>1220</v>
      </c>
      <c r="E519" s="15">
        <f t="shared" si="17"/>
        <v>24400000</v>
      </c>
      <c r="F519" s="7">
        <v>50</v>
      </c>
      <c r="G519" s="7"/>
      <c r="H519" s="59">
        <f t="shared" si="18"/>
        <v>1000000</v>
      </c>
      <c r="I519" s="18">
        <v>15</v>
      </c>
      <c r="J519" s="19">
        <v>46.5</v>
      </c>
      <c r="K519" s="19">
        <v>1912</v>
      </c>
      <c r="L519" s="19" t="s">
        <v>1212</v>
      </c>
      <c r="O519" s="7" t="s">
        <v>487</v>
      </c>
      <c r="P519" s="7"/>
      <c r="Q519" s="7"/>
    </row>
    <row r="520" spans="1:17" ht="12.75">
      <c r="A520" s="30" t="s">
        <v>373</v>
      </c>
      <c r="B520" s="11" t="s">
        <v>380</v>
      </c>
      <c r="C520" s="15">
        <v>13000</v>
      </c>
      <c r="D520" s="15">
        <v>432</v>
      </c>
      <c r="E520" s="15">
        <f t="shared" si="17"/>
        <v>5616000</v>
      </c>
      <c r="F520" s="11">
        <v>25</v>
      </c>
      <c r="G520" s="11"/>
      <c r="H520" s="59">
        <f t="shared" si="18"/>
        <v>325000</v>
      </c>
      <c r="I520" s="18">
        <v>25</v>
      </c>
      <c r="J520" s="19">
        <v>25</v>
      </c>
      <c r="K520" s="19">
        <v>1912</v>
      </c>
      <c r="L520" s="19" t="s">
        <v>1212</v>
      </c>
      <c r="O520" s="7" t="s">
        <v>487</v>
      </c>
      <c r="P520" s="7"/>
      <c r="Q520" s="7"/>
    </row>
    <row r="521" spans="1:17" ht="12.75">
      <c r="A521" s="30" t="s">
        <v>373</v>
      </c>
      <c r="B521" s="11" t="s">
        <v>381</v>
      </c>
      <c r="C521" s="19">
        <v>4000</v>
      </c>
      <c r="D521" s="19">
        <v>973</v>
      </c>
      <c r="E521" s="15">
        <f t="shared" si="17"/>
        <v>3892000</v>
      </c>
      <c r="F521" s="11">
        <v>50</v>
      </c>
      <c r="G521" s="11"/>
      <c r="H521" s="59">
        <f t="shared" si="18"/>
        <v>200000</v>
      </c>
      <c r="I521" s="19">
        <v>50</v>
      </c>
      <c r="J521" s="19">
        <v>50</v>
      </c>
      <c r="K521" s="19">
        <v>1912</v>
      </c>
      <c r="L521" s="19" t="s">
        <v>1216</v>
      </c>
      <c r="O521" s="7" t="s">
        <v>487</v>
      </c>
      <c r="P521" s="7"/>
      <c r="Q521" s="7"/>
    </row>
    <row r="522" spans="1:17" ht="12.75">
      <c r="A522" s="30" t="s">
        <v>373</v>
      </c>
      <c r="B522" s="11" t="s">
        <v>382</v>
      </c>
      <c r="C522" s="15">
        <v>3600</v>
      </c>
      <c r="D522" s="15">
        <v>175</v>
      </c>
      <c r="E522" s="15">
        <f t="shared" si="17"/>
        <v>630000</v>
      </c>
      <c r="F522" s="11">
        <v>9.25</v>
      </c>
      <c r="G522" s="11"/>
      <c r="H522" s="59">
        <f t="shared" si="18"/>
        <v>33300</v>
      </c>
      <c r="I522" s="18">
        <v>9.25</v>
      </c>
      <c r="J522" s="18">
        <v>9.25</v>
      </c>
      <c r="K522" s="19">
        <v>1912</v>
      </c>
      <c r="L522" s="19" t="s">
        <v>1216</v>
      </c>
      <c r="M522" s="62" t="s">
        <v>1489</v>
      </c>
      <c r="O522" s="7" t="s">
        <v>487</v>
      </c>
      <c r="P522" s="7"/>
      <c r="Q522" s="7"/>
    </row>
    <row r="523" spans="2:17" ht="12.75">
      <c r="B523" s="23" t="s">
        <v>383</v>
      </c>
      <c r="C523" s="63" t="s">
        <v>1197</v>
      </c>
      <c r="D523" s="61" t="s">
        <v>1199</v>
      </c>
      <c r="E523" s="15">
        <f t="shared" si="17"/>
        <v>0</v>
      </c>
      <c r="F523" s="23"/>
      <c r="G523" s="23"/>
      <c r="H523" s="59">
        <f t="shared" si="18"/>
        <v>0</v>
      </c>
      <c r="I523" s="61" t="s">
        <v>1200</v>
      </c>
      <c r="J523" s="61" t="s">
        <v>1201</v>
      </c>
      <c r="K523" s="61" t="s">
        <v>1202</v>
      </c>
      <c r="L523" s="61" t="s">
        <v>1203</v>
      </c>
      <c r="O523" s="7" t="s">
        <v>487</v>
      </c>
      <c r="P523" s="61"/>
      <c r="Q523" s="61"/>
    </row>
    <row r="524" spans="1:17" ht="12.75">
      <c r="A524" s="30" t="s">
        <v>383</v>
      </c>
      <c r="B524" s="11" t="s">
        <v>384</v>
      </c>
      <c r="C524" s="15">
        <v>5000</v>
      </c>
      <c r="D524" s="15">
        <v>12000</v>
      </c>
      <c r="E524" s="15">
        <f t="shared" si="17"/>
        <v>60000000</v>
      </c>
      <c r="F524" s="11">
        <f>445+15</f>
        <v>460</v>
      </c>
      <c r="G524" s="11"/>
      <c r="H524" s="59">
        <f t="shared" si="18"/>
        <v>2300000</v>
      </c>
      <c r="I524" s="18">
        <v>15</v>
      </c>
      <c r="J524" s="19">
        <v>460</v>
      </c>
      <c r="K524" s="19" t="s">
        <v>1222</v>
      </c>
      <c r="L524" s="19" t="s">
        <v>1212</v>
      </c>
      <c r="O524" s="7" t="s">
        <v>487</v>
      </c>
      <c r="P524" s="7"/>
      <c r="Q524" s="7"/>
    </row>
    <row r="525" spans="1:17" ht="12.75">
      <c r="A525" s="30" t="s">
        <v>383</v>
      </c>
      <c r="B525" s="11" t="s">
        <v>385</v>
      </c>
      <c r="C525" s="15">
        <v>100000</v>
      </c>
      <c r="D525" s="15">
        <v>810</v>
      </c>
      <c r="E525" s="15">
        <f t="shared" si="17"/>
        <v>81000000</v>
      </c>
      <c r="F525" s="11">
        <v>41.25</v>
      </c>
      <c r="G525" s="11" t="s">
        <v>386</v>
      </c>
      <c r="H525" s="59">
        <f t="shared" si="18"/>
        <v>4125000</v>
      </c>
      <c r="I525" s="18" t="s">
        <v>1211</v>
      </c>
      <c r="J525" s="19">
        <v>55.5</v>
      </c>
      <c r="K525" s="19" t="s">
        <v>1214</v>
      </c>
      <c r="L525" s="19" t="s">
        <v>1212</v>
      </c>
      <c r="O525" s="7" t="s">
        <v>487</v>
      </c>
      <c r="P525" s="7"/>
      <c r="Q525" s="7"/>
    </row>
    <row r="526" spans="1:17" ht="12.75">
      <c r="A526" s="30" t="s">
        <v>383</v>
      </c>
      <c r="B526" s="11" t="s">
        <v>387</v>
      </c>
      <c r="C526" s="15">
        <v>26000</v>
      </c>
      <c r="D526" s="15">
        <v>460</v>
      </c>
      <c r="E526" s="15">
        <f t="shared" si="17"/>
        <v>11960000</v>
      </c>
      <c r="F526" s="11">
        <v>18</v>
      </c>
      <c r="G526" s="11"/>
      <c r="H526" s="59">
        <f t="shared" si="18"/>
        <v>468000</v>
      </c>
      <c r="I526" s="18">
        <v>18</v>
      </c>
      <c r="J526" s="19">
        <v>18</v>
      </c>
      <c r="K526" s="19">
        <v>1912</v>
      </c>
      <c r="L526" s="19" t="s">
        <v>1212</v>
      </c>
      <c r="O526" s="7" t="s">
        <v>487</v>
      </c>
      <c r="P526" s="7"/>
      <c r="Q526" s="7"/>
    </row>
    <row r="527" spans="1:17" ht="12.75">
      <c r="A527" s="30" t="s">
        <v>383</v>
      </c>
      <c r="B527" s="11" t="s">
        <v>388</v>
      </c>
      <c r="C527" s="15">
        <v>8000</v>
      </c>
      <c r="D527" s="15">
        <v>1</v>
      </c>
      <c r="E527" s="15">
        <f t="shared" si="17"/>
        <v>8000</v>
      </c>
      <c r="F527" s="11">
        <v>0</v>
      </c>
      <c r="G527" s="11"/>
      <c r="H527" s="59">
        <f t="shared" si="18"/>
        <v>0</v>
      </c>
      <c r="I527" s="18">
        <v>10</v>
      </c>
      <c r="J527" s="19">
        <v>10</v>
      </c>
      <c r="K527" s="19">
        <v>1893</v>
      </c>
      <c r="L527" s="19" t="s">
        <v>1216</v>
      </c>
      <c r="O527" s="7" t="s">
        <v>487</v>
      </c>
      <c r="P527" s="7"/>
      <c r="Q527" s="7"/>
    </row>
    <row r="528" spans="1:17" ht="12.75">
      <c r="A528" s="30" t="s">
        <v>383</v>
      </c>
      <c r="B528" s="11" t="s">
        <v>389</v>
      </c>
      <c r="C528" s="15">
        <v>7000</v>
      </c>
      <c r="D528" s="15">
        <v>1265</v>
      </c>
      <c r="E528" s="15">
        <f t="shared" si="17"/>
        <v>8855000</v>
      </c>
      <c r="F528" s="11">
        <v>75</v>
      </c>
      <c r="G528" s="11"/>
      <c r="H528" s="59">
        <f t="shared" si="18"/>
        <v>525000</v>
      </c>
      <c r="I528" s="18">
        <v>55</v>
      </c>
      <c r="J528" s="19">
        <v>75</v>
      </c>
      <c r="K528" s="19">
        <v>1912</v>
      </c>
      <c r="L528" s="19" t="s">
        <v>1212</v>
      </c>
      <c r="O528" s="7" t="s">
        <v>487</v>
      </c>
      <c r="P528" s="7"/>
      <c r="Q528" s="7"/>
    </row>
    <row r="529" spans="1:17" ht="12.75">
      <c r="A529" s="30" t="s">
        <v>383</v>
      </c>
      <c r="B529" s="11" t="s">
        <v>390</v>
      </c>
      <c r="C529" s="15">
        <v>9500</v>
      </c>
      <c r="D529" s="15">
        <v>948</v>
      </c>
      <c r="E529" s="15">
        <f t="shared" si="17"/>
        <v>9006000</v>
      </c>
      <c r="F529" s="11">
        <v>40</v>
      </c>
      <c r="G529" s="11"/>
      <c r="H529" s="59">
        <f t="shared" si="18"/>
        <v>380000</v>
      </c>
      <c r="I529" s="18">
        <v>10</v>
      </c>
      <c r="J529" s="19">
        <v>60</v>
      </c>
      <c r="K529" s="19">
        <v>1912</v>
      </c>
      <c r="L529" s="19" t="s">
        <v>1212</v>
      </c>
      <c r="O529" s="7" t="s">
        <v>487</v>
      </c>
      <c r="P529" s="7"/>
      <c r="Q529" s="7"/>
    </row>
    <row r="530" spans="1:17" ht="12.75">
      <c r="A530" s="30" t="s">
        <v>383</v>
      </c>
      <c r="B530" s="11" t="s">
        <v>391</v>
      </c>
      <c r="C530" s="15">
        <v>24000</v>
      </c>
      <c r="D530" s="15">
        <v>62</v>
      </c>
      <c r="E530" s="15">
        <f t="shared" si="17"/>
        <v>1488000</v>
      </c>
      <c r="F530" s="11">
        <v>0</v>
      </c>
      <c r="G530" s="11"/>
      <c r="H530" s="59">
        <f t="shared" si="18"/>
        <v>0</v>
      </c>
      <c r="I530" s="18">
        <v>5</v>
      </c>
      <c r="J530" s="19">
        <v>5</v>
      </c>
      <c r="K530" s="19">
        <v>1910</v>
      </c>
      <c r="L530" s="19" t="s">
        <v>1212</v>
      </c>
      <c r="O530" s="7" t="s">
        <v>487</v>
      </c>
      <c r="P530" s="7"/>
      <c r="Q530" s="7"/>
    </row>
    <row r="531" spans="1:17" ht="12.75">
      <c r="A531" s="30" t="s">
        <v>383</v>
      </c>
      <c r="B531" s="7" t="s">
        <v>394</v>
      </c>
      <c r="C531" s="15">
        <v>3600</v>
      </c>
      <c r="D531" s="15">
        <v>160</v>
      </c>
      <c r="E531" s="15">
        <f t="shared" si="17"/>
        <v>576000</v>
      </c>
      <c r="F531" s="7">
        <v>0</v>
      </c>
      <c r="G531" s="7"/>
      <c r="H531" s="59">
        <f t="shared" si="18"/>
        <v>0</v>
      </c>
      <c r="I531" s="18">
        <v>8</v>
      </c>
      <c r="J531" s="19">
        <v>8</v>
      </c>
      <c r="K531" s="19">
        <v>1906</v>
      </c>
      <c r="L531" s="19" t="s">
        <v>1216</v>
      </c>
      <c r="O531" s="7" t="s">
        <v>487</v>
      </c>
      <c r="P531" s="7"/>
      <c r="Q531" s="7"/>
    </row>
    <row r="532" spans="1:17" ht="12.75">
      <c r="A532" s="30" t="s">
        <v>383</v>
      </c>
      <c r="B532" s="7" t="s">
        <v>395</v>
      </c>
      <c r="C532" s="15">
        <v>18400</v>
      </c>
      <c r="D532" s="15">
        <v>593</v>
      </c>
      <c r="E532" s="15">
        <f t="shared" si="17"/>
        <v>10911200</v>
      </c>
      <c r="F532" s="7">
        <v>35</v>
      </c>
      <c r="G532" s="7"/>
      <c r="H532" s="59">
        <f t="shared" si="18"/>
        <v>644000</v>
      </c>
      <c r="I532" s="18">
        <v>35</v>
      </c>
      <c r="J532" s="19">
        <v>35</v>
      </c>
      <c r="K532" s="19">
        <v>1912</v>
      </c>
      <c r="L532" s="19" t="s">
        <v>1212</v>
      </c>
      <c r="O532" s="7" t="s">
        <v>487</v>
      </c>
      <c r="P532" s="7"/>
      <c r="Q532" s="7"/>
    </row>
    <row r="533" spans="1:17" ht="12.75">
      <c r="A533" s="30" t="s">
        <v>383</v>
      </c>
      <c r="B533" s="11" t="s">
        <v>396</v>
      </c>
      <c r="C533" s="15">
        <v>36000</v>
      </c>
      <c r="D533" s="15">
        <v>178</v>
      </c>
      <c r="E533" s="15">
        <f t="shared" si="17"/>
        <v>6408000</v>
      </c>
      <c r="F533" s="11">
        <v>9.5</v>
      </c>
      <c r="G533" s="11"/>
      <c r="H533" s="59">
        <f t="shared" si="18"/>
        <v>342000</v>
      </c>
      <c r="I533" s="18">
        <v>9</v>
      </c>
      <c r="J533" s="19">
        <v>9</v>
      </c>
      <c r="K533" s="19">
        <v>1912</v>
      </c>
      <c r="L533" s="19" t="s">
        <v>1212</v>
      </c>
      <c r="O533" s="7" t="s">
        <v>487</v>
      </c>
      <c r="P533" s="7"/>
      <c r="Q533" s="7"/>
    </row>
    <row r="534" spans="1:17" ht="12.75">
      <c r="A534" s="30" t="s">
        <v>383</v>
      </c>
      <c r="B534" s="11" t="s">
        <v>397</v>
      </c>
      <c r="C534" s="15">
        <v>32000</v>
      </c>
      <c r="D534" s="15">
        <v>1900</v>
      </c>
      <c r="E534" s="15">
        <f t="shared" si="17"/>
        <v>60800000</v>
      </c>
      <c r="F534" s="11">
        <v>92.5</v>
      </c>
      <c r="G534" s="11"/>
      <c r="H534" s="59">
        <f t="shared" si="18"/>
        <v>2960000</v>
      </c>
      <c r="I534" s="18">
        <v>25</v>
      </c>
      <c r="J534" s="19">
        <v>90</v>
      </c>
      <c r="K534" s="19">
        <v>1912</v>
      </c>
      <c r="L534" s="19" t="s">
        <v>1212</v>
      </c>
      <c r="O534" s="7" t="s">
        <v>487</v>
      </c>
      <c r="P534" s="7"/>
      <c r="Q534" s="7"/>
    </row>
    <row r="535" spans="1:17" ht="12.75">
      <c r="A535" s="30" t="s">
        <v>383</v>
      </c>
      <c r="B535" s="11" t="s">
        <v>398</v>
      </c>
      <c r="C535" s="15">
        <v>11000</v>
      </c>
      <c r="D535" s="15">
        <v>955</v>
      </c>
      <c r="E535" s="15">
        <f t="shared" si="17"/>
        <v>10505000</v>
      </c>
      <c r="F535" s="11">
        <v>50</v>
      </c>
      <c r="G535" s="11"/>
      <c r="H535" s="59">
        <f t="shared" si="18"/>
        <v>550000</v>
      </c>
      <c r="I535" s="18">
        <v>15</v>
      </c>
      <c r="J535" s="19">
        <v>50</v>
      </c>
      <c r="K535" s="19">
        <v>1912</v>
      </c>
      <c r="L535" s="19" t="s">
        <v>1212</v>
      </c>
      <c r="O535" s="7" t="s">
        <v>487</v>
      </c>
      <c r="P535" s="7"/>
      <c r="Q535" s="7"/>
    </row>
    <row r="536" spans="1:17" ht="12.75">
      <c r="A536" s="30" t="s">
        <v>383</v>
      </c>
      <c r="B536" s="35" t="s">
        <v>399</v>
      </c>
      <c r="C536" s="15">
        <v>40000</v>
      </c>
      <c r="D536" s="15">
        <v>278</v>
      </c>
      <c r="E536" s="15">
        <f t="shared" si="17"/>
        <v>11120000</v>
      </c>
      <c r="F536" s="35">
        <v>16</v>
      </c>
      <c r="G536" s="35"/>
      <c r="H536" s="59">
        <f t="shared" si="18"/>
        <v>640000</v>
      </c>
      <c r="I536" s="18">
        <v>16</v>
      </c>
      <c r="J536" s="19">
        <v>16</v>
      </c>
      <c r="K536" s="19">
        <v>1912</v>
      </c>
      <c r="L536" s="19" t="s">
        <v>1212</v>
      </c>
      <c r="O536" s="7" t="s">
        <v>487</v>
      </c>
      <c r="P536" s="7"/>
      <c r="Q536" s="7"/>
    </row>
    <row r="537" spans="1:17" ht="12.75">
      <c r="A537" s="30" t="s">
        <v>383</v>
      </c>
      <c r="B537" s="7" t="s">
        <v>400</v>
      </c>
      <c r="C537" s="15">
        <v>20000</v>
      </c>
      <c r="D537" s="15">
        <v>600</v>
      </c>
      <c r="E537" s="15">
        <f t="shared" si="17"/>
        <v>12000000</v>
      </c>
      <c r="F537" s="7">
        <f>25+12.5</f>
        <v>37.5</v>
      </c>
      <c r="G537" s="7"/>
      <c r="H537" s="59">
        <f t="shared" si="18"/>
        <v>750000</v>
      </c>
      <c r="I537" s="18">
        <v>25</v>
      </c>
      <c r="J537" s="19">
        <v>37.5</v>
      </c>
      <c r="K537" s="19" t="s">
        <v>1222</v>
      </c>
      <c r="L537" s="19" t="s">
        <v>1212</v>
      </c>
      <c r="O537" s="7" t="s">
        <v>487</v>
      </c>
      <c r="P537" s="7"/>
      <c r="Q537" s="7"/>
    </row>
    <row r="538" spans="1:17" ht="12.75">
      <c r="A538" s="30" t="s">
        <v>383</v>
      </c>
      <c r="B538" s="7" t="s">
        <v>401</v>
      </c>
      <c r="C538" s="15">
        <v>72000</v>
      </c>
      <c r="D538" s="15">
        <v>145</v>
      </c>
      <c r="E538" s="15">
        <f t="shared" si="17"/>
        <v>10440000</v>
      </c>
      <c r="F538" s="7">
        <v>7.5</v>
      </c>
      <c r="G538" s="7"/>
      <c r="H538" s="59">
        <f t="shared" si="18"/>
        <v>540000</v>
      </c>
      <c r="I538" s="18">
        <v>7.5</v>
      </c>
      <c r="J538" s="18">
        <v>7.5</v>
      </c>
      <c r="K538" s="19" t="s">
        <v>1222</v>
      </c>
      <c r="L538" s="19" t="s">
        <v>1212</v>
      </c>
      <c r="O538" s="7" t="s">
        <v>487</v>
      </c>
      <c r="P538" s="7"/>
      <c r="Q538" s="7"/>
    </row>
    <row r="539" spans="1:17" ht="12.75">
      <c r="A539" s="30" t="s">
        <v>383</v>
      </c>
      <c r="B539" s="7" t="s">
        <v>402</v>
      </c>
      <c r="C539" s="15">
        <v>24000</v>
      </c>
      <c r="D539" s="15">
        <v>141</v>
      </c>
      <c r="E539" s="15">
        <f t="shared" si="17"/>
        <v>3384000</v>
      </c>
      <c r="F539" s="7">
        <v>7.5</v>
      </c>
      <c r="G539" s="7"/>
      <c r="H539" s="59">
        <f t="shared" si="18"/>
        <v>180000</v>
      </c>
      <c r="I539" s="18">
        <v>7.5</v>
      </c>
      <c r="J539" s="18">
        <v>7.5</v>
      </c>
      <c r="K539" s="19" t="s">
        <v>1222</v>
      </c>
      <c r="L539" s="19" t="s">
        <v>1212</v>
      </c>
      <c r="M539" s="62" t="s">
        <v>1512</v>
      </c>
      <c r="O539" s="7" t="s">
        <v>487</v>
      </c>
      <c r="P539" s="7"/>
      <c r="Q539" s="7"/>
    </row>
    <row r="540" spans="1:17" ht="12.75">
      <c r="A540" s="30" t="s">
        <v>383</v>
      </c>
      <c r="B540" s="7" t="s">
        <v>403</v>
      </c>
      <c r="C540" s="15">
        <v>4000</v>
      </c>
      <c r="D540" s="15">
        <v>71</v>
      </c>
      <c r="E540" s="15">
        <f t="shared" si="17"/>
        <v>284000</v>
      </c>
      <c r="F540" s="7">
        <v>2.85</v>
      </c>
      <c r="G540" s="7"/>
      <c r="H540" s="59">
        <f t="shared" si="18"/>
        <v>11400</v>
      </c>
      <c r="I540" s="18">
        <v>2.85</v>
      </c>
      <c r="J540" s="18">
        <v>2.85</v>
      </c>
      <c r="K540" s="19" t="s">
        <v>1222</v>
      </c>
      <c r="L540" s="19" t="s">
        <v>1216</v>
      </c>
      <c r="M540" s="62" t="s">
        <v>1233</v>
      </c>
      <c r="O540" s="7" t="s">
        <v>487</v>
      </c>
      <c r="P540" s="7"/>
      <c r="Q540" s="7"/>
    </row>
    <row r="541" spans="1:17" ht="12.75">
      <c r="A541" s="30" t="s">
        <v>383</v>
      </c>
      <c r="B541" s="11" t="s">
        <v>404</v>
      </c>
      <c r="C541" s="15">
        <v>13000</v>
      </c>
      <c r="D541" s="15">
        <v>665</v>
      </c>
      <c r="E541" s="15">
        <f t="shared" si="17"/>
        <v>8645000</v>
      </c>
      <c r="F541" s="11">
        <v>40</v>
      </c>
      <c r="G541" s="11"/>
      <c r="H541" s="59">
        <f t="shared" si="18"/>
        <v>520000</v>
      </c>
      <c r="I541" s="18">
        <v>22</v>
      </c>
      <c r="J541" s="19">
        <v>40</v>
      </c>
      <c r="K541" s="19">
        <v>1912</v>
      </c>
      <c r="L541" s="19" t="s">
        <v>1212</v>
      </c>
      <c r="O541" s="7" t="s">
        <v>487</v>
      </c>
      <c r="P541" s="7"/>
      <c r="Q541" s="7"/>
    </row>
    <row r="542" spans="1:17" ht="12.75">
      <c r="A542" s="30" t="s">
        <v>383</v>
      </c>
      <c r="B542" s="7" t="s">
        <v>405</v>
      </c>
      <c r="C542" s="15">
        <v>19895</v>
      </c>
      <c r="D542" s="15">
        <v>201</v>
      </c>
      <c r="E542" s="15">
        <f t="shared" si="17"/>
        <v>3998895</v>
      </c>
      <c r="F542" s="7">
        <v>12</v>
      </c>
      <c r="G542" s="7"/>
      <c r="H542" s="59">
        <f t="shared" si="18"/>
        <v>238740</v>
      </c>
      <c r="I542" s="18">
        <v>6</v>
      </c>
      <c r="J542" s="19">
        <v>12</v>
      </c>
      <c r="K542" s="19">
        <v>1912</v>
      </c>
      <c r="L542" s="19" t="s">
        <v>1212</v>
      </c>
      <c r="O542" s="7" t="s">
        <v>487</v>
      </c>
      <c r="P542" s="7"/>
      <c r="Q542" s="7"/>
    </row>
    <row r="543" spans="1:17" ht="12.75">
      <c r="A543" s="30" t="s">
        <v>383</v>
      </c>
      <c r="B543" s="7" t="s">
        <v>406</v>
      </c>
      <c r="C543" s="15">
        <v>76500</v>
      </c>
      <c r="D543" s="15">
        <v>423</v>
      </c>
      <c r="E543" s="15">
        <f t="shared" si="17"/>
        <v>32359500</v>
      </c>
      <c r="F543" s="7">
        <v>29.89</v>
      </c>
      <c r="G543" s="7" t="s">
        <v>1222</v>
      </c>
      <c r="H543" s="59">
        <f t="shared" si="18"/>
        <v>2286585</v>
      </c>
      <c r="I543" s="18">
        <v>3.88</v>
      </c>
      <c r="J543" s="18">
        <v>3.88</v>
      </c>
      <c r="K543" s="19" t="s">
        <v>1214</v>
      </c>
      <c r="L543" s="19" t="s">
        <v>1208</v>
      </c>
      <c r="O543" s="7" t="s">
        <v>487</v>
      </c>
      <c r="P543" s="7"/>
      <c r="Q543" s="7"/>
    </row>
    <row r="544" spans="1:17" ht="12.75">
      <c r="A544" s="30" t="s">
        <v>383</v>
      </c>
      <c r="B544" s="7" t="s">
        <v>407</v>
      </c>
      <c r="C544" s="15">
        <v>114750</v>
      </c>
      <c r="D544" s="15">
        <v>290</v>
      </c>
      <c r="E544" s="15">
        <f t="shared" si="17"/>
        <v>33277500</v>
      </c>
      <c r="F544" s="7">
        <v>20.04</v>
      </c>
      <c r="G544" s="7" t="s">
        <v>1222</v>
      </c>
      <c r="H544" s="59">
        <f t="shared" si="18"/>
        <v>2299590</v>
      </c>
      <c r="I544" s="18">
        <v>11.02</v>
      </c>
      <c r="J544" s="18">
        <v>11.02</v>
      </c>
      <c r="K544" s="19" t="s">
        <v>1214</v>
      </c>
      <c r="L544" s="19" t="s">
        <v>1208</v>
      </c>
      <c r="M544" s="62" t="s">
        <v>1512</v>
      </c>
      <c r="O544" s="7" t="s">
        <v>487</v>
      </c>
      <c r="P544" s="7"/>
      <c r="Q544" s="7"/>
    </row>
    <row r="545" spans="1:17" ht="12.75">
      <c r="A545" s="30" t="s">
        <v>383</v>
      </c>
      <c r="B545" s="7" t="s">
        <v>408</v>
      </c>
      <c r="C545" s="15">
        <v>70000</v>
      </c>
      <c r="D545" s="15">
        <v>166</v>
      </c>
      <c r="E545" s="15">
        <f t="shared" si="17"/>
        <v>11620000</v>
      </c>
      <c r="F545" s="7">
        <v>10</v>
      </c>
      <c r="G545" s="7"/>
      <c r="H545" s="59">
        <f t="shared" si="18"/>
        <v>700000</v>
      </c>
      <c r="I545" s="18">
        <v>10</v>
      </c>
      <c r="J545" s="19">
        <v>10</v>
      </c>
      <c r="K545" s="19" t="s">
        <v>1222</v>
      </c>
      <c r="L545" s="19" t="s">
        <v>1212</v>
      </c>
      <c r="O545" s="7" t="s">
        <v>487</v>
      </c>
      <c r="P545" s="7"/>
      <c r="Q545" s="7"/>
    </row>
    <row r="546" spans="2:17" ht="12.75">
      <c r="B546" s="23" t="s">
        <v>409</v>
      </c>
      <c r="C546" s="63" t="s">
        <v>1197</v>
      </c>
      <c r="D546" s="61" t="s">
        <v>1199</v>
      </c>
      <c r="E546" s="15">
        <f t="shared" si="17"/>
        <v>0</v>
      </c>
      <c r="F546" s="23"/>
      <c r="G546" s="23"/>
      <c r="H546" s="59">
        <f t="shared" si="18"/>
        <v>0</v>
      </c>
      <c r="I546" s="61" t="s">
        <v>1200</v>
      </c>
      <c r="J546" s="61" t="s">
        <v>1201</v>
      </c>
      <c r="K546" s="61" t="s">
        <v>1202</v>
      </c>
      <c r="L546" s="61" t="s">
        <v>1203</v>
      </c>
      <c r="O546" s="7" t="s">
        <v>487</v>
      </c>
      <c r="P546" s="61"/>
      <c r="Q546" s="61"/>
    </row>
    <row r="547" spans="1:17" ht="12.75">
      <c r="A547" s="30" t="s">
        <v>409</v>
      </c>
      <c r="B547" s="11" t="s">
        <v>410</v>
      </c>
      <c r="C547" s="15">
        <v>17000</v>
      </c>
      <c r="D547" s="15">
        <v>1214</v>
      </c>
      <c r="E547" s="15">
        <f t="shared" si="17"/>
        <v>20638000</v>
      </c>
      <c r="F547" s="11">
        <v>60</v>
      </c>
      <c r="G547" s="11"/>
      <c r="H547" s="59">
        <f t="shared" si="18"/>
        <v>1020000</v>
      </c>
      <c r="I547" s="18">
        <v>60</v>
      </c>
      <c r="J547" s="19">
        <v>60</v>
      </c>
      <c r="K547" s="19">
        <v>1912</v>
      </c>
      <c r="L547" s="19" t="s">
        <v>1212</v>
      </c>
      <c r="O547" s="7" t="s">
        <v>487</v>
      </c>
      <c r="P547" s="7"/>
      <c r="Q547" s="7"/>
    </row>
    <row r="548" spans="1:17" ht="12.75">
      <c r="A548" s="30" t="s">
        <v>409</v>
      </c>
      <c r="B548" s="11" t="s">
        <v>411</v>
      </c>
      <c r="C548" s="15">
        <v>60000</v>
      </c>
      <c r="D548" s="15">
        <v>805</v>
      </c>
      <c r="E548" s="15">
        <f t="shared" si="17"/>
        <v>48300000</v>
      </c>
      <c r="F548" s="11">
        <f>25+7.5</f>
        <v>32.5</v>
      </c>
      <c r="G548" s="11"/>
      <c r="H548" s="59">
        <f t="shared" si="18"/>
        <v>1950000</v>
      </c>
      <c r="I548" s="18">
        <v>25</v>
      </c>
      <c r="J548" s="19">
        <v>32.5</v>
      </c>
      <c r="K548" s="19" t="s">
        <v>1222</v>
      </c>
      <c r="L548" s="19" t="s">
        <v>1212</v>
      </c>
      <c r="O548" s="7" t="s">
        <v>487</v>
      </c>
      <c r="P548" s="7"/>
      <c r="Q548" s="7"/>
    </row>
    <row r="549" spans="1:17" ht="12.75">
      <c r="A549" s="30" t="s">
        <v>409</v>
      </c>
      <c r="B549" s="11" t="s">
        <v>412</v>
      </c>
      <c r="C549" s="15">
        <v>18000</v>
      </c>
      <c r="D549" s="15">
        <v>510</v>
      </c>
      <c r="E549" s="15">
        <f t="shared" si="17"/>
        <v>9180000</v>
      </c>
      <c r="F549" s="11">
        <v>24.01</v>
      </c>
      <c r="G549" s="11"/>
      <c r="H549" s="59">
        <f t="shared" si="18"/>
        <v>432180</v>
      </c>
      <c r="I549" s="18">
        <v>24.01</v>
      </c>
      <c r="J549" s="19">
        <v>24.01</v>
      </c>
      <c r="K549" s="19" t="s">
        <v>1222</v>
      </c>
      <c r="L549" s="19" t="s">
        <v>1212</v>
      </c>
      <c r="M549" s="62" t="s">
        <v>1489</v>
      </c>
      <c r="O549" s="7" t="s">
        <v>487</v>
      </c>
      <c r="P549" s="7"/>
      <c r="Q549" s="7"/>
    </row>
    <row r="550" spans="1:17" ht="12.75">
      <c r="A550" s="30" t="s">
        <v>409</v>
      </c>
      <c r="B550" s="11" t="s">
        <v>413</v>
      </c>
      <c r="C550" s="15">
        <v>4200</v>
      </c>
      <c r="D550" s="15">
        <v>87</v>
      </c>
      <c r="E550" s="15">
        <f t="shared" si="17"/>
        <v>365400</v>
      </c>
      <c r="F550" s="11">
        <v>3</v>
      </c>
      <c r="G550" s="11"/>
      <c r="H550" s="59">
        <f t="shared" si="18"/>
        <v>12600</v>
      </c>
      <c r="I550" s="18">
        <v>7.5</v>
      </c>
      <c r="J550" s="18">
        <v>7.5</v>
      </c>
      <c r="K550" s="19">
        <v>1912</v>
      </c>
      <c r="L550" s="19" t="s">
        <v>1212</v>
      </c>
      <c r="O550" s="7" t="s">
        <v>487</v>
      </c>
      <c r="P550" s="7"/>
      <c r="Q550" s="7"/>
    </row>
    <row r="551" spans="1:17" ht="12.75">
      <c r="A551" s="30" t="s">
        <v>409</v>
      </c>
      <c r="B551" s="11" t="s">
        <v>414</v>
      </c>
      <c r="C551" s="15">
        <v>6000</v>
      </c>
      <c r="D551" s="15">
        <v>211</v>
      </c>
      <c r="E551" s="15">
        <f t="shared" si="17"/>
        <v>1266000</v>
      </c>
      <c r="F551" s="11">
        <v>15.5</v>
      </c>
      <c r="G551" s="11"/>
      <c r="H551" s="59">
        <f t="shared" si="18"/>
        <v>93000</v>
      </c>
      <c r="I551" s="18">
        <v>12.5</v>
      </c>
      <c r="J551" s="19">
        <v>20</v>
      </c>
      <c r="K551" s="19">
        <v>1912</v>
      </c>
      <c r="L551" s="19" t="s">
        <v>1212</v>
      </c>
      <c r="M551" s="62" t="s">
        <v>1512</v>
      </c>
      <c r="O551" s="7" t="s">
        <v>487</v>
      </c>
      <c r="P551" s="7"/>
      <c r="Q551" s="7"/>
    </row>
    <row r="552" spans="1:17" ht="12.75">
      <c r="A552" s="30" t="s">
        <v>409</v>
      </c>
      <c r="B552" s="11" t="s">
        <v>415</v>
      </c>
      <c r="C552" s="15">
        <v>10000</v>
      </c>
      <c r="D552" s="15">
        <v>540</v>
      </c>
      <c r="E552" s="15">
        <f t="shared" si="17"/>
        <v>5400000</v>
      </c>
      <c r="F552" s="11">
        <v>75</v>
      </c>
      <c r="G552" s="11"/>
      <c r="H552" s="59">
        <f t="shared" si="18"/>
        <v>750000</v>
      </c>
      <c r="I552" s="18">
        <v>12.5</v>
      </c>
      <c r="J552" s="19">
        <v>65</v>
      </c>
      <c r="K552" s="19">
        <v>1912</v>
      </c>
      <c r="L552" s="19" t="s">
        <v>1212</v>
      </c>
      <c r="O552" s="7" t="s">
        <v>487</v>
      </c>
      <c r="P552" s="7"/>
      <c r="Q552" s="7"/>
    </row>
    <row r="553" spans="1:17" ht="12.75">
      <c r="A553" s="30" t="s">
        <v>409</v>
      </c>
      <c r="B553" s="11" t="s">
        <v>416</v>
      </c>
      <c r="C553" s="15">
        <v>2000</v>
      </c>
      <c r="D553" s="15">
        <v>760</v>
      </c>
      <c r="E553" s="15">
        <f t="shared" si="17"/>
        <v>1520000</v>
      </c>
      <c r="F553" s="11">
        <v>100</v>
      </c>
      <c r="G553" s="11"/>
      <c r="H553" s="59">
        <f t="shared" si="18"/>
        <v>200000</v>
      </c>
      <c r="I553" s="18">
        <v>100</v>
      </c>
      <c r="J553" s="19">
        <v>100</v>
      </c>
      <c r="K553" s="19">
        <v>1912</v>
      </c>
      <c r="L553" s="19" t="s">
        <v>1216</v>
      </c>
      <c r="M553" s="62" t="s">
        <v>1487</v>
      </c>
      <c r="O553" s="7" t="s">
        <v>487</v>
      </c>
      <c r="P553" s="7"/>
      <c r="Q553" s="7"/>
    </row>
    <row r="554" spans="1:17" ht="12.75">
      <c r="A554" s="30" t="s">
        <v>409</v>
      </c>
      <c r="B554" s="11" t="s">
        <v>417</v>
      </c>
      <c r="C554" s="15">
        <v>19200</v>
      </c>
      <c r="D554" s="15">
        <v>494</v>
      </c>
      <c r="E554" s="15">
        <f t="shared" si="17"/>
        <v>9484800</v>
      </c>
      <c r="F554" s="11">
        <v>25</v>
      </c>
      <c r="G554" s="11"/>
      <c r="H554" s="59">
        <f t="shared" si="18"/>
        <v>480000</v>
      </c>
      <c r="I554" s="18">
        <v>10</v>
      </c>
      <c r="J554" s="19">
        <v>30</v>
      </c>
      <c r="K554" s="19">
        <v>1912</v>
      </c>
      <c r="L554" s="19" t="s">
        <v>1212</v>
      </c>
      <c r="O554" s="7" t="s">
        <v>487</v>
      </c>
      <c r="P554" s="7"/>
      <c r="Q554" s="7"/>
    </row>
    <row r="555" spans="1:17" ht="12.75">
      <c r="A555" s="30" t="s">
        <v>409</v>
      </c>
      <c r="B555" s="11" t="s">
        <v>418</v>
      </c>
      <c r="C555" s="15">
        <v>2500</v>
      </c>
      <c r="D555" s="15">
        <v>650</v>
      </c>
      <c r="E555" s="15">
        <f t="shared" si="17"/>
        <v>1625000</v>
      </c>
      <c r="F555" s="11">
        <v>30</v>
      </c>
      <c r="G555" s="11"/>
      <c r="H555" s="59">
        <f t="shared" si="18"/>
        <v>75000</v>
      </c>
      <c r="I555" s="18">
        <v>30</v>
      </c>
      <c r="J555" s="19">
        <v>30</v>
      </c>
      <c r="K555" s="19">
        <v>1912</v>
      </c>
      <c r="L555" s="19" t="s">
        <v>1216</v>
      </c>
      <c r="O555" s="7" t="s">
        <v>487</v>
      </c>
      <c r="P555" s="7"/>
      <c r="Q555" s="7"/>
    </row>
    <row r="556" spans="1:17" ht="12.75">
      <c r="A556" s="30" t="s">
        <v>409</v>
      </c>
      <c r="B556" s="11" t="s">
        <v>419</v>
      </c>
      <c r="C556" s="15">
        <v>2200</v>
      </c>
      <c r="D556" s="15">
        <v>490</v>
      </c>
      <c r="E556" s="15">
        <f t="shared" si="17"/>
        <v>1078000</v>
      </c>
      <c r="F556" s="11">
        <v>30</v>
      </c>
      <c r="G556" s="11"/>
      <c r="H556" s="59">
        <f t="shared" si="18"/>
        <v>66000</v>
      </c>
      <c r="I556" s="18">
        <v>30</v>
      </c>
      <c r="J556" s="19">
        <v>30</v>
      </c>
      <c r="K556" s="19">
        <v>1912</v>
      </c>
      <c r="L556" s="19" t="s">
        <v>1216</v>
      </c>
      <c r="M556" s="62" t="s">
        <v>1487</v>
      </c>
      <c r="O556" s="7" t="s">
        <v>487</v>
      </c>
      <c r="P556" s="7"/>
      <c r="Q556" s="7"/>
    </row>
    <row r="557" spans="1:17" ht="12.75">
      <c r="A557" s="30" t="s">
        <v>409</v>
      </c>
      <c r="B557" s="11" t="s">
        <v>420</v>
      </c>
      <c r="C557" s="15">
        <v>10000</v>
      </c>
      <c r="D557" s="15">
        <v>128</v>
      </c>
      <c r="E557" s="15">
        <f t="shared" si="17"/>
        <v>1280000</v>
      </c>
      <c r="F557" s="11">
        <v>13</v>
      </c>
      <c r="G557" s="11" t="s">
        <v>1222</v>
      </c>
      <c r="H557" s="59">
        <f t="shared" si="18"/>
        <v>130000</v>
      </c>
      <c r="I557" s="18">
        <v>13</v>
      </c>
      <c r="J557" s="19">
        <v>13</v>
      </c>
      <c r="K557" s="19" t="s">
        <v>1222</v>
      </c>
      <c r="L557" s="19" t="s">
        <v>1216</v>
      </c>
      <c r="O557" s="7" t="s">
        <v>487</v>
      </c>
      <c r="P557" s="7"/>
      <c r="Q557" s="7"/>
    </row>
    <row r="558" spans="1:17" ht="12.75">
      <c r="A558" s="30" t="s">
        <v>409</v>
      </c>
      <c r="B558" s="11" t="s">
        <v>421</v>
      </c>
      <c r="C558" s="15">
        <v>18000</v>
      </c>
      <c r="D558" s="15">
        <v>150</v>
      </c>
      <c r="E558" s="15">
        <f t="shared" si="17"/>
        <v>2700000</v>
      </c>
      <c r="F558" s="11">
        <v>0</v>
      </c>
      <c r="G558" s="11"/>
      <c r="H558" s="59">
        <f t="shared" si="18"/>
        <v>0</v>
      </c>
      <c r="I558" s="18">
        <v>12.5</v>
      </c>
      <c r="J558" s="19">
        <v>12.5</v>
      </c>
      <c r="K558" s="19">
        <v>1911</v>
      </c>
      <c r="L558" s="19" t="s">
        <v>1212</v>
      </c>
      <c r="O558" s="7" t="s">
        <v>487</v>
      </c>
      <c r="P558" s="7"/>
      <c r="Q558" s="7"/>
    </row>
    <row r="559" spans="1:17" ht="12.75">
      <c r="A559" s="30" t="s">
        <v>409</v>
      </c>
      <c r="B559" s="7" t="s">
        <v>422</v>
      </c>
      <c r="C559" s="15">
        <v>50000</v>
      </c>
      <c r="D559" s="15">
        <v>434</v>
      </c>
      <c r="E559" s="15">
        <f t="shared" si="17"/>
        <v>21700000</v>
      </c>
      <c r="F559" s="7">
        <v>25</v>
      </c>
      <c r="G559" s="7"/>
      <c r="H559" s="59">
        <f t="shared" si="18"/>
        <v>1250000</v>
      </c>
      <c r="I559" s="18">
        <v>10</v>
      </c>
      <c r="J559" s="19">
        <v>25</v>
      </c>
      <c r="K559" s="19">
        <v>1912</v>
      </c>
      <c r="L559" s="19" t="s">
        <v>1212</v>
      </c>
      <c r="O559" s="7" t="s">
        <v>487</v>
      </c>
      <c r="P559" s="7"/>
      <c r="Q559" s="7"/>
    </row>
    <row r="560" spans="1:17" ht="12.75">
      <c r="A560" s="30" t="s">
        <v>409</v>
      </c>
      <c r="B560" s="7" t="s">
        <v>423</v>
      </c>
      <c r="C560" s="15">
        <v>24000</v>
      </c>
      <c r="D560" s="15">
        <v>610.5</v>
      </c>
      <c r="E560" s="15">
        <f t="shared" si="17"/>
        <v>14652000</v>
      </c>
      <c r="F560" s="7">
        <v>33</v>
      </c>
      <c r="G560" s="7"/>
      <c r="H560" s="59">
        <f t="shared" si="18"/>
        <v>792000</v>
      </c>
      <c r="I560" s="18">
        <v>10</v>
      </c>
      <c r="J560" s="19">
        <v>32</v>
      </c>
      <c r="K560" s="19">
        <v>1912</v>
      </c>
      <c r="L560" s="19" t="s">
        <v>1212</v>
      </c>
      <c r="O560" s="7" t="s">
        <v>487</v>
      </c>
      <c r="P560" s="7"/>
      <c r="Q560" s="7"/>
    </row>
    <row r="561" spans="1:17" ht="12.75">
      <c r="A561" s="30" t="s">
        <v>409</v>
      </c>
      <c r="B561" s="7" t="s">
        <v>424</v>
      </c>
      <c r="C561" s="15">
        <v>70000</v>
      </c>
      <c r="D561" s="15">
        <v>498</v>
      </c>
      <c r="E561" s="15">
        <f t="shared" si="17"/>
        <v>34860000</v>
      </c>
      <c r="F561" s="7">
        <v>33</v>
      </c>
      <c r="G561" s="7"/>
      <c r="H561" s="59">
        <f t="shared" si="18"/>
        <v>2310000</v>
      </c>
      <c r="I561" s="18">
        <v>10</v>
      </c>
      <c r="J561" s="19">
        <v>32</v>
      </c>
      <c r="K561" s="19">
        <v>1912</v>
      </c>
      <c r="L561" s="19" t="s">
        <v>1212</v>
      </c>
      <c r="M561" s="62" t="s">
        <v>1233</v>
      </c>
      <c r="O561" s="7" t="s">
        <v>487</v>
      </c>
      <c r="P561" s="7"/>
      <c r="Q561" s="7"/>
    </row>
    <row r="562" spans="2:17" ht="12.75">
      <c r="B562" s="23" t="s">
        <v>425</v>
      </c>
      <c r="C562" s="63" t="s">
        <v>1197</v>
      </c>
      <c r="D562" s="61" t="s">
        <v>1199</v>
      </c>
      <c r="E562" s="15">
        <f t="shared" si="17"/>
        <v>0</v>
      </c>
      <c r="F562" s="23"/>
      <c r="G562" s="23"/>
      <c r="H562" s="59">
        <f t="shared" si="18"/>
        <v>0</v>
      </c>
      <c r="I562" s="61" t="s">
        <v>1200</v>
      </c>
      <c r="J562" s="61" t="s">
        <v>1201</v>
      </c>
      <c r="K562" s="61" t="s">
        <v>1202</v>
      </c>
      <c r="L562" s="61" t="s">
        <v>1203</v>
      </c>
      <c r="O562" s="7" t="s">
        <v>487</v>
      </c>
      <c r="P562" s="61"/>
      <c r="Q562" s="61"/>
    </row>
    <row r="563" spans="1:17" ht="12.75">
      <c r="A563" s="30" t="s">
        <v>425</v>
      </c>
      <c r="B563" s="7" t="s">
        <v>426</v>
      </c>
      <c r="C563" s="15">
        <v>70121</v>
      </c>
      <c r="D563" s="15">
        <v>395</v>
      </c>
      <c r="E563" s="15">
        <f t="shared" si="17"/>
        <v>27697795</v>
      </c>
      <c r="F563" s="7">
        <v>22.44</v>
      </c>
      <c r="G563" s="7"/>
      <c r="H563" s="59">
        <f t="shared" si="18"/>
        <v>1573515.24</v>
      </c>
      <c r="I563" s="18">
        <v>22.44</v>
      </c>
      <c r="J563" s="18">
        <v>22.44</v>
      </c>
      <c r="K563" s="19" t="s">
        <v>1222</v>
      </c>
      <c r="L563" s="19" t="s">
        <v>1208</v>
      </c>
      <c r="O563" s="7" t="s">
        <v>487</v>
      </c>
      <c r="P563" s="7"/>
      <c r="Q563" s="7"/>
    </row>
    <row r="564" spans="1:17" ht="12.75">
      <c r="A564" s="30" t="s">
        <v>425</v>
      </c>
      <c r="B564" s="7" t="s">
        <v>427</v>
      </c>
      <c r="C564" s="15">
        <v>80000</v>
      </c>
      <c r="D564" s="15">
        <v>305</v>
      </c>
      <c r="E564" s="15">
        <f t="shared" si="17"/>
        <v>24400000</v>
      </c>
      <c r="F564" s="7">
        <v>18.42</v>
      </c>
      <c r="H564" s="59">
        <f t="shared" si="18"/>
        <v>1473600.0000000002</v>
      </c>
      <c r="I564" s="18">
        <v>18.42</v>
      </c>
      <c r="J564" s="18">
        <v>18.42</v>
      </c>
      <c r="K564" s="19" t="s">
        <v>1222</v>
      </c>
      <c r="L564" s="19" t="s">
        <v>1208</v>
      </c>
      <c r="M564" s="62" t="s">
        <v>1512</v>
      </c>
      <c r="O564" s="7" t="s">
        <v>487</v>
      </c>
      <c r="P564" s="7"/>
      <c r="Q564" s="7"/>
    </row>
    <row r="565" spans="1:17" ht="12.75">
      <c r="A565" s="30" t="s">
        <v>425</v>
      </c>
      <c r="B565" s="7" t="s">
        <v>428</v>
      </c>
      <c r="C565" s="15">
        <v>400000</v>
      </c>
      <c r="D565" s="15">
        <v>112</v>
      </c>
      <c r="E565" s="15">
        <f t="shared" si="17"/>
        <v>44800000</v>
      </c>
      <c r="F565" s="7">
        <f>3.825+3.825</f>
        <v>7.65</v>
      </c>
      <c r="G565" s="7"/>
      <c r="H565" s="59">
        <f t="shared" si="18"/>
        <v>3060000</v>
      </c>
      <c r="I565" s="18">
        <v>3.825</v>
      </c>
      <c r="J565" s="18">
        <v>7.65</v>
      </c>
      <c r="K565" s="19" t="s">
        <v>1214</v>
      </c>
      <c r="L565" s="19" t="s">
        <v>1212</v>
      </c>
      <c r="O565" s="7" t="s">
        <v>487</v>
      </c>
      <c r="P565" s="7"/>
      <c r="Q565" s="7"/>
    </row>
    <row r="566" spans="1:17" ht="12.75">
      <c r="A566" s="30" t="s">
        <v>425</v>
      </c>
      <c r="B566" s="7" t="s">
        <v>429</v>
      </c>
      <c r="C566" s="15">
        <v>125086</v>
      </c>
      <c r="D566" s="15">
        <v>230</v>
      </c>
      <c r="E566" s="15">
        <f t="shared" si="17"/>
        <v>28769780</v>
      </c>
      <c r="F566" s="7">
        <v>5</v>
      </c>
      <c r="G566" s="7"/>
      <c r="H566" s="59">
        <f t="shared" si="18"/>
        <v>625430</v>
      </c>
      <c r="I566" s="18">
        <v>5</v>
      </c>
      <c r="J566" s="18">
        <v>10</v>
      </c>
      <c r="K566" s="19" t="s">
        <v>1214</v>
      </c>
      <c r="L566" s="19" t="s">
        <v>1212</v>
      </c>
      <c r="O566" s="7" t="s">
        <v>487</v>
      </c>
      <c r="P566" s="7"/>
      <c r="Q566" s="7"/>
    </row>
    <row r="567" spans="1:17" ht="12.75">
      <c r="A567" s="30" t="s">
        <v>425</v>
      </c>
      <c r="B567" s="7" t="s">
        <v>430</v>
      </c>
      <c r="C567" s="15">
        <v>78000</v>
      </c>
      <c r="D567" s="15">
        <v>1249</v>
      </c>
      <c r="E567" s="15">
        <f t="shared" si="17"/>
        <v>97422000</v>
      </c>
      <c r="F567" s="7">
        <f>30+30</f>
        <v>60</v>
      </c>
      <c r="G567" s="7"/>
      <c r="H567" s="59">
        <f t="shared" si="18"/>
        <v>4680000</v>
      </c>
      <c r="I567" s="18">
        <v>30</v>
      </c>
      <c r="J567" s="19">
        <v>60</v>
      </c>
      <c r="K567" s="19" t="s">
        <v>1214</v>
      </c>
      <c r="L567" s="19" t="s">
        <v>1212</v>
      </c>
      <c r="O567" s="7" t="s">
        <v>487</v>
      </c>
      <c r="P567" s="7"/>
      <c r="Q567" s="7"/>
    </row>
    <row r="568" spans="1:17" ht="12.75">
      <c r="A568" s="30" t="s">
        <v>425</v>
      </c>
      <c r="B568" s="7" t="s">
        <v>431</v>
      </c>
      <c r="C568" s="15">
        <v>60000</v>
      </c>
      <c r="D568" s="15">
        <v>1230</v>
      </c>
      <c r="E568" s="15">
        <f t="shared" si="17"/>
        <v>73800000</v>
      </c>
      <c r="F568" s="7">
        <f>40+25</f>
        <v>65</v>
      </c>
      <c r="G568" s="7"/>
      <c r="H568" s="59">
        <f t="shared" si="18"/>
        <v>3900000</v>
      </c>
      <c r="I568" s="18">
        <v>40</v>
      </c>
      <c r="J568" s="19">
        <v>65</v>
      </c>
      <c r="K568" s="19" t="s">
        <v>1222</v>
      </c>
      <c r="L568" s="19" t="s">
        <v>1212</v>
      </c>
      <c r="O568" s="7" t="s">
        <v>487</v>
      </c>
      <c r="P568" s="7"/>
      <c r="Q568" s="7"/>
    </row>
    <row r="569" spans="1:17" ht="12.75">
      <c r="A569" s="30" t="s">
        <v>425</v>
      </c>
      <c r="B569" s="11" t="s">
        <v>432</v>
      </c>
      <c r="C569" s="15">
        <v>60000</v>
      </c>
      <c r="D569" s="15">
        <v>457</v>
      </c>
      <c r="E569" s="15">
        <f t="shared" si="17"/>
        <v>27420000</v>
      </c>
      <c r="F569" s="11">
        <f>15+12.5</f>
        <v>27.5</v>
      </c>
      <c r="G569" s="11"/>
      <c r="H569" s="59">
        <f t="shared" si="18"/>
        <v>1650000</v>
      </c>
      <c r="I569" s="18">
        <v>12.5</v>
      </c>
      <c r="J569" s="19">
        <v>27.5</v>
      </c>
      <c r="K569" s="19" t="s">
        <v>1222</v>
      </c>
      <c r="L569" s="19" t="s">
        <v>1212</v>
      </c>
      <c r="O569" s="7" t="s">
        <v>487</v>
      </c>
      <c r="P569" s="7"/>
      <c r="Q569" s="7"/>
    </row>
    <row r="570" spans="1:17" ht="12.75">
      <c r="A570" s="30" t="s">
        <v>425</v>
      </c>
      <c r="B570" s="7" t="s">
        <v>433</v>
      </c>
      <c r="C570" s="15">
        <v>70000</v>
      </c>
      <c r="D570" s="15">
        <v>74</v>
      </c>
      <c r="E570" s="15">
        <f t="shared" si="17"/>
        <v>5180000</v>
      </c>
      <c r="F570" s="7">
        <f>3.5+1.5</f>
        <v>5</v>
      </c>
      <c r="G570" s="7"/>
      <c r="H570" s="59">
        <f t="shared" si="18"/>
        <v>350000</v>
      </c>
      <c r="I570" s="18">
        <v>1.5</v>
      </c>
      <c r="J570" s="100">
        <v>0.05</v>
      </c>
      <c r="K570" s="19" t="s">
        <v>1211</v>
      </c>
      <c r="L570" s="19" t="s">
        <v>1216</v>
      </c>
      <c r="O570" s="7" t="s">
        <v>487</v>
      </c>
      <c r="P570" s="7"/>
      <c r="Q570" s="7"/>
    </row>
    <row r="571" spans="2:17" ht="12.75">
      <c r="B571" s="23" t="s">
        <v>434</v>
      </c>
      <c r="C571" s="63" t="s">
        <v>1197</v>
      </c>
      <c r="D571" s="61" t="s">
        <v>1199</v>
      </c>
      <c r="E571" s="15">
        <f t="shared" si="17"/>
        <v>0</v>
      </c>
      <c r="F571" s="23"/>
      <c r="G571" s="23"/>
      <c r="H571" s="59">
        <f t="shared" si="18"/>
        <v>0</v>
      </c>
      <c r="I571" s="61" t="s">
        <v>1200</v>
      </c>
      <c r="J571" s="61" t="s">
        <v>1201</v>
      </c>
      <c r="K571" s="61" t="s">
        <v>1202</v>
      </c>
      <c r="L571" s="61" t="s">
        <v>1203</v>
      </c>
      <c r="O571" s="7" t="s">
        <v>487</v>
      </c>
      <c r="P571" s="61"/>
      <c r="Q571" s="61"/>
    </row>
    <row r="572" spans="1:17" ht="12.75">
      <c r="A572" s="30" t="s">
        <v>434</v>
      </c>
      <c r="B572" s="11" t="s">
        <v>435</v>
      </c>
      <c r="C572" s="41">
        <v>70000</v>
      </c>
      <c r="D572" s="62">
        <v>305</v>
      </c>
      <c r="E572" s="15">
        <f t="shared" si="17"/>
        <v>21350000</v>
      </c>
      <c r="F572" s="11">
        <v>10</v>
      </c>
      <c r="G572" s="11"/>
      <c r="H572" s="59">
        <f t="shared" si="18"/>
        <v>700000</v>
      </c>
      <c r="I572" s="62">
        <v>9</v>
      </c>
      <c r="J572" s="62">
        <v>9</v>
      </c>
      <c r="K572" s="62">
        <v>1912</v>
      </c>
      <c r="L572" s="62" t="s">
        <v>1212</v>
      </c>
      <c r="O572" s="7" t="s">
        <v>487</v>
      </c>
      <c r="P572" s="62"/>
      <c r="Q572" s="62"/>
    </row>
    <row r="573" spans="1:17" ht="12.75">
      <c r="A573" s="30" t="s">
        <v>434</v>
      </c>
      <c r="B573" s="11" t="s">
        <v>436</v>
      </c>
      <c r="C573" s="41">
        <v>8000</v>
      </c>
      <c r="D573" s="62">
        <v>1520</v>
      </c>
      <c r="E573" s="15">
        <f t="shared" si="17"/>
        <v>12160000</v>
      </c>
      <c r="F573" s="11">
        <v>28.74</v>
      </c>
      <c r="G573" s="11"/>
      <c r="H573" s="59">
        <f t="shared" si="18"/>
        <v>229920</v>
      </c>
      <c r="I573" s="62">
        <v>19.25</v>
      </c>
      <c r="J573" s="62">
        <v>19.25</v>
      </c>
      <c r="K573" s="62">
        <v>1912</v>
      </c>
      <c r="L573" s="62" t="s">
        <v>1212</v>
      </c>
      <c r="M573" s="62" t="s">
        <v>1233</v>
      </c>
      <c r="O573" s="7" t="s">
        <v>487</v>
      </c>
      <c r="P573" s="62"/>
      <c r="Q573" s="62"/>
    </row>
    <row r="574" spans="1:17" ht="12.75">
      <c r="A574" s="30" t="s">
        <v>434</v>
      </c>
      <c r="B574" s="11" t="s">
        <v>437</v>
      </c>
      <c r="C574" s="41">
        <v>12500</v>
      </c>
      <c r="D574" s="62">
        <v>145</v>
      </c>
      <c r="E574" s="15">
        <f t="shared" si="17"/>
        <v>1812500</v>
      </c>
      <c r="F574" s="11">
        <v>8</v>
      </c>
      <c r="G574" s="11"/>
      <c r="H574" s="59">
        <f t="shared" si="18"/>
        <v>100000</v>
      </c>
      <c r="I574" s="62">
        <v>8</v>
      </c>
      <c r="J574" s="62">
        <v>8</v>
      </c>
      <c r="K574" s="62" t="s">
        <v>1222</v>
      </c>
      <c r="L574" s="62" t="s">
        <v>1216</v>
      </c>
      <c r="O574" s="7" t="s">
        <v>487</v>
      </c>
      <c r="P574" s="62"/>
      <c r="Q574" s="62"/>
    </row>
    <row r="575" spans="1:17" ht="12.75">
      <c r="A575" s="30" t="s">
        <v>434</v>
      </c>
      <c r="B575" s="11" t="s">
        <v>438</v>
      </c>
      <c r="C575" s="41">
        <v>1200000</v>
      </c>
      <c r="D575" s="62">
        <v>7</v>
      </c>
      <c r="E575" s="15">
        <f t="shared" si="17"/>
        <v>8400000</v>
      </c>
      <c r="F575" s="11">
        <v>0</v>
      </c>
      <c r="G575" s="11"/>
      <c r="H575" s="59">
        <f t="shared" si="18"/>
        <v>0</v>
      </c>
      <c r="I575" s="62" t="s">
        <v>1211</v>
      </c>
      <c r="J575" s="62" t="s">
        <v>1211</v>
      </c>
      <c r="K575" s="62" t="s">
        <v>1211</v>
      </c>
      <c r="L575" s="62" t="s">
        <v>1216</v>
      </c>
      <c r="O575" s="7" t="s">
        <v>487</v>
      </c>
      <c r="P575" s="62"/>
      <c r="Q575" s="62"/>
    </row>
    <row r="576" spans="1:17" ht="12.75">
      <c r="A576" s="30" t="s">
        <v>434</v>
      </c>
      <c r="B576" s="11" t="s">
        <v>439</v>
      </c>
      <c r="C576" s="41">
        <v>12220</v>
      </c>
      <c r="D576" s="62">
        <v>259</v>
      </c>
      <c r="E576" s="15">
        <f t="shared" si="17"/>
        <v>3164980</v>
      </c>
      <c r="F576" s="11">
        <v>0</v>
      </c>
      <c r="G576" s="11"/>
      <c r="H576" s="59">
        <f t="shared" si="18"/>
        <v>0</v>
      </c>
      <c r="I576" s="62">
        <v>1.5</v>
      </c>
      <c r="J576" s="62">
        <v>3.5</v>
      </c>
      <c r="K576" s="62">
        <v>1904</v>
      </c>
      <c r="L576" s="62" t="s">
        <v>1216</v>
      </c>
      <c r="O576" s="7" t="s">
        <v>487</v>
      </c>
      <c r="P576" s="62"/>
      <c r="Q576" s="62"/>
    </row>
    <row r="577" spans="1:17" ht="12.75">
      <c r="A577" s="30" t="s">
        <v>434</v>
      </c>
      <c r="B577" s="11" t="s">
        <v>440</v>
      </c>
      <c r="C577" s="41">
        <v>40000</v>
      </c>
      <c r="D577" s="62">
        <v>64.5</v>
      </c>
      <c r="E577" s="15">
        <f t="shared" si="17"/>
        <v>2580000</v>
      </c>
      <c r="F577" s="11">
        <v>4</v>
      </c>
      <c r="G577" s="11"/>
      <c r="H577" s="59">
        <f t="shared" si="18"/>
        <v>160000</v>
      </c>
      <c r="I577" s="62">
        <v>3</v>
      </c>
      <c r="J577" s="62">
        <v>3</v>
      </c>
      <c r="K577" s="62">
        <v>1911</v>
      </c>
      <c r="L577" s="62" t="s">
        <v>1216</v>
      </c>
      <c r="O577" s="7" t="s">
        <v>487</v>
      </c>
      <c r="P577" s="62"/>
      <c r="Q577" s="62"/>
    </row>
    <row r="578" spans="1:17" ht="12.75">
      <c r="A578" s="30" t="s">
        <v>434</v>
      </c>
      <c r="B578" s="11" t="s">
        <v>441</v>
      </c>
      <c r="C578" s="41">
        <v>10000</v>
      </c>
      <c r="D578" s="62">
        <v>105</v>
      </c>
      <c r="E578" s="15">
        <f t="shared" si="17"/>
        <v>1050000</v>
      </c>
      <c r="F578" s="11">
        <v>0</v>
      </c>
      <c r="G578" s="11"/>
      <c r="H578" s="59">
        <f t="shared" si="18"/>
        <v>0</v>
      </c>
      <c r="I578" s="62">
        <v>13.3</v>
      </c>
      <c r="J578" s="62">
        <v>13.3</v>
      </c>
      <c r="K578" s="62">
        <v>1907</v>
      </c>
      <c r="L578" s="62" t="s">
        <v>1216</v>
      </c>
      <c r="M578" s="62" t="s">
        <v>1233</v>
      </c>
      <c r="O578" s="7" t="s">
        <v>487</v>
      </c>
      <c r="P578" s="62"/>
      <c r="Q578" s="62"/>
    </row>
    <row r="579" spans="1:17" ht="12.75">
      <c r="A579" s="30" t="s">
        <v>434</v>
      </c>
      <c r="B579" s="11" t="s">
        <v>442</v>
      </c>
      <c r="C579" s="41">
        <v>116000</v>
      </c>
      <c r="D579" s="62">
        <v>67.5</v>
      </c>
      <c r="E579" s="15">
        <f t="shared" si="17"/>
        <v>7830000</v>
      </c>
      <c r="F579" s="11">
        <v>14.8</v>
      </c>
      <c r="G579" s="11"/>
      <c r="H579" s="59">
        <f t="shared" si="18"/>
        <v>1716800</v>
      </c>
      <c r="I579" s="62">
        <v>14.8</v>
      </c>
      <c r="J579" s="62">
        <v>14.8</v>
      </c>
      <c r="K579" s="62">
        <v>1911</v>
      </c>
      <c r="L579" s="62" t="s">
        <v>1208</v>
      </c>
      <c r="O579" s="7" t="s">
        <v>487</v>
      </c>
      <c r="P579" s="62"/>
      <c r="Q579" s="62"/>
    </row>
    <row r="580" spans="1:17" ht="12.75">
      <c r="A580" s="30" t="s">
        <v>434</v>
      </c>
      <c r="B580" s="11" t="s">
        <v>443</v>
      </c>
      <c r="C580" s="41">
        <v>40000</v>
      </c>
      <c r="D580" s="62">
        <v>1448</v>
      </c>
      <c r="E580" s="15">
        <f aca="true" t="shared" si="19" ref="E580:E614">PRODUCT(D580,C580)</f>
        <v>57920000</v>
      </c>
      <c r="F580" s="11">
        <v>65</v>
      </c>
      <c r="G580" s="11"/>
      <c r="H580" s="59">
        <f t="shared" si="18"/>
        <v>2600000</v>
      </c>
      <c r="I580" s="62">
        <v>6.25</v>
      </c>
      <c r="J580" s="62" t="s">
        <v>1211</v>
      </c>
      <c r="K580" s="62" t="s">
        <v>1211</v>
      </c>
      <c r="L580" s="62" t="s">
        <v>1212</v>
      </c>
      <c r="O580" s="7" t="s">
        <v>487</v>
      </c>
      <c r="P580" s="62"/>
      <c r="Q580" s="62"/>
    </row>
    <row r="581" spans="1:17" ht="12.75">
      <c r="A581" s="30" t="s">
        <v>434</v>
      </c>
      <c r="B581" s="11" t="s">
        <v>444</v>
      </c>
      <c r="C581" s="41">
        <v>12000</v>
      </c>
      <c r="D581" s="62">
        <v>145</v>
      </c>
      <c r="E581" s="15">
        <f t="shared" si="19"/>
        <v>1740000</v>
      </c>
      <c r="F581" s="11">
        <v>8</v>
      </c>
      <c r="G581" s="11" t="s">
        <v>1222</v>
      </c>
      <c r="H581" s="59">
        <f aca="true" t="shared" si="20" ref="H581:H614">PRODUCT(C581,F581)</f>
        <v>96000</v>
      </c>
      <c r="I581" s="62">
        <v>4</v>
      </c>
      <c r="J581" s="62">
        <v>8</v>
      </c>
      <c r="K581" s="62" t="s">
        <v>1214</v>
      </c>
      <c r="L581" s="62" t="s">
        <v>1216</v>
      </c>
      <c r="O581" s="7" t="s">
        <v>487</v>
      </c>
      <c r="P581" s="62"/>
      <c r="Q581" s="62"/>
    </row>
    <row r="582" spans="1:17" ht="12.75">
      <c r="A582" s="30" t="s">
        <v>434</v>
      </c>
      <c r="B582" s="11" t="s">
        <v>445</v>
      </c>
      <c r="C582" s="41">
        <v>9000</v>
      </c>
      <c r="D582" s="62">
        <v>1110</v>
      </c>
      <c r="E582" s="15">
        <f t="shared" si="19"/>
        <v>9990000</v>
      </c>
      <c r="F582" s="11">
        <v>62.5</v>
      </c>
      <c r="G582" s="11"/>
      <c r="H582" s="59">
        <f t="shared" si="20"/>
        <v>562500</v>
      </c>
      <c r="I582" s="62">
        <v>25</v>
      </c>
      <c r="J582" s="62">
        <v>62.5</v>
      </c>
      <c r="K582" s="62">
        <v>1912</v>
      </c>
      <c r="L582" s="62" t="s">
        <v>1216</v>
      </c>
      <c r="O582" s="7" t="s">
        <v>487</v>
      </c>
      <c r="P582" s="62"/>
      <c r="Q582" s="62"/>
    </row>
    <row r="583" spans="1:17" ht="12.75">
      <c r="A583" s="30" t="s">
        <v>434</v>
      </c>
      <c r="B583" s="11" t="s">
        <v>446</v>
      </c>
      <c r="C583" s="41">
        <v>3402</v>
      </c>
      <c r="D583" s="62">
        <v>812</v>
      </c>
      <c r="E583" s="15">
        <f t="shared" si="19"/>
        <v>2762424</v>
      </c>
      <c r="F583" s="11">
        <v>47.5</v>
      </c>
      <c r="G583" s="11"/>
      <c r="H583" s="59">
        <f t="shared" si="20"/>
        <v>161595</v>
      </c>
      <c r="I583" s="62">
        <v>25</v>
      </c>
      <c r="J583" s="62">
        <v>22.5</v>
      </c>
      <c r="K583" s="62">
        <v>1912</v>
      </c>
      <c r="L583" s="62" t="s">
        <v>1216</v>
      </c>
      <c r="M583" s="62" t="s">
        <v>1487</v>
      </c>
      <c r="O583" s="7" t="s">
        <v>487</v>
      </c>
      <c r="P583" s="62"/>
      <c r="Q583" s="62"/>
    </row>
    <row r="584" spans="1:17" ht="12.75">
      <c r="A584" s="30" t="s">
        <v>434</v>
      </c>
      <c r="B584" s="11" t="s">
        <v>447</v>
      </c>
      <c r="C584" s="41">
        <v>15000</v>
      </c>
      <c r="D584" s="62">
        <v>234</v>
      </c>
      <c r="E584" s="15">
        <f t="shared" si="19"/>
        <v>3510000</v>
      </c>
      <c r="F584" s="11">
        <v>12.5</v>
      </c>
      <c r="G584" s="11" t="s">
        <v>1222</v>
      </c>
      <c r="H584" s="59">
        <f t="shared" si="20"/>
        <v>187500</v>
      </c>
      <c r="I584" s="62">
        <v>7.5</v>
      </c>
      <c r="J584" s="62">
        <v>12.5</v>
      </c>
      <c r="K584" s="62" t="s">
        <v>1222</v>
      </c>
      <c r="L584" s="62" t="s">
        <v>1216</v>
      </c>
      <c r="O584" s="7" t="s">
        <v>487</v>
      </c>
      <c r="P584" s="62"/>
      <c r="Q584" s="62"/>
    </row>
    <row r="585" spans="1:17" ht="12.75">
      <c r="A585" s="30" t="s">
        <v>434</v>
      </c>
      <c r="B585" s="11" t="s">
        <v>448</v>
      </c>
      <c r="C585" s="41">
        <v>5200</v>
      </c>
      <c r="D585" s="62">
        <v>500</v>
      </c>
      <c r="E585" s="15">
        <f t="shared" si="19"/>
        <v>2600000</v>
      </c>
      <c r="F585" s="11">
        <v>40</v>
      </c>
      <c r="G585" s="11" t="s">
        <v>1222</v>
      </c>
      <c r="H585" s="59">
        <f t="shared" si="20"/>
        <v>208000</v>
      </c>
      <c r="I585" s="62">
        <v>25</v>
      </c>
      <c r="J585" s="62">
        <v>40</v>
      </c>
      <c r="K585" s="62" t="s">
        <v>1222</v>
      </c>
      <c r="L585" s="62" t="s">
        <v>1216</v>
      </c>
      <c r="O585" s="7" t="s">
        <v>487</v>
      </c>
      <c r="P585" s="62"/>
      <c r="Q585" s="62"/>
    </row>
    <row r="586" spans="1:17" ht="12.75">
      <c r="A586" s="30" t="s">
        <v>434</v>
      </c>
      <c r="B586" s="11" t="s">
        <v>449</v>
      </c>
      <c r="C586" s="41">
        <v>40000</v>
      </c>
      <c r="D586" s="62">
        <v>80</v>
      </c>
      <c r="E586" s="15">
        <f t="shared" si="19"/>
        <v>3200000</v>
      </c>
      <c r="F586" s="11">
        <v>5.43</v>
      </c>
      <c r="G586" s="11"/>
      <c r="H586" s="59">
        <f t="shared" si="20"/>
        <v>217200</v>
      </c>
      <c r="I586" s="62">
        <v>5.43</v>
      </c>
      <c r="J586" s="62">
        <v>5.43</v>
      </c>
      <c r="K586" s="62">
        <v>1912</v>
      </c>
      <c r="L586" s="62" t="s">
        <v>1216</v>
      </c>
      <c r="O586" s="7" t="s">
        <v>487</v>
      </c>
      <c r="P586" s="62"/>
      <c r="Q586" s="62"/>
    </row>
    <row r="587" spans="1:17" ht="12.75">
      <c r="A587" s="30" t="s">
        <v>434</v>
      </c>
      <c r="B587" s="11" t="s">
        <v>450</v>
      </c>
      <c r="C587" s="41">
        <v>20000</v>
      </c>
      <c r="D587" s="62">
        <v>420</v>
      </c>
      <c r="E587" s="15">
        <f t="shared" si="19"/>
        <v>8400000</v>
      </c>
      <c r="F587" s="11">
        <v>25</v>
      </c>
      <c r="G587" s="11" t="s">
        <v>1222</v>
      </c>
      <c r="H587" s="59">
        <f t="shared" si="20"/>
        <v>500000</v>
      </c>
      <c r="I587" s="62">
        <v>25</v>
      </c>
      <c r="J587" s="62">
        <v>25</v>
      </c>
      <c r="K587" s="62" t="s">
        <v>1222</v>
      </c>
      <c r="L587" s="62" t="s">
        <v>1216</v>
      </c>
      <c r="O587" s="7" t="s">
        <v>487</v>
      </c>
      <c r="P587" s="62"/>
      <c r="Q587" s="62"/>
    </row>
    <row r="588" spans="1:17" ht="12.75">
      <c r="A588" s="30" t="s">
        <v>434</v>
      </c>
      <c r="B588" s="11" t="s">
        <v>451</v>
      </c>
      <c r="C588" s="41">
        <v>5500</v>
      </c>
      <c r="D588" s="62">
        <v>516</v>
      </c>
      <c r="E588" s="15">
        <f t="shared" si="19"/>
        <v>2838000</v>
      </c>
      <c r="F588" s="11">
        <v>33</v>
      </c>
      <c r="G588" s="11" t="s">
        <v>1222</v>
      </c>
      <c r="H588" s="59">
        <f t="shared" si="20"/>
        <v>181500</v>
      </c>
      <c r="I588" s="62" t="s">
        <v>1211</v>
      </c>
      <c r="J588" s="62">
        <v>33</v>
      </c>
      <c r="K588" s="62" t="s">
        <v>1222</v>
      </c>
      <c r="L588" s="62" t="s">
        <v>1216</v>
      </c>
      <c r="O588" s="7" t="s">
        <v>487</v>
      </c>
      <c r="P588" s="62"/>
      <c r="Q588" s="62"/>
    </row>
    <row r="589" spans="1:17" ht="12.75">
      <c r="A589" s="30" t="s">
        <v>434</v>
      </c>
      <c r="B589" s="11" t="s">
        <v>452</v>
      </c>
      <c r="C589" s="41">
        <v>300000</v>
      </c>
      <c r="D589" s="62">
        <v>163</v>
      </c>
      <c r="E589" s="15">
        <f t="shared" si="19"/>
        <v>48900000</v>
      </c>
      <c r="F589" s="11">
        <f>8.75+6.5</f>
        <v>15.25</v>
      </c>
      <c r="G589" s="11"/>
      <c r="H589" s="59">
        <f t="shared" si="20"/>
        <v>4575000</v>
      </c>
      <c r="I589" s="62">
        <v>6.5</v>
      </c>
      <c r="J589" s="62">
        <v>17.5</v>
      </c>
      <c r="K589" s="62" t="s">
        <v>1214</v>
      </c>
      <c r="L589" s="62" t="s">
        <v>1208</v>
      </c>
      <c r="O589" s="7" t="s">
        <v>487</v>
      </c>
      <c r="P589" s="62"/>
      <c r="Q589" s="62"/>
    </row>
    <row r="590" spans="1:17" ht="12.75">
      <c r="A590" s="30" t="s">
        <v>434</v>
      </c>
      <c r="B590" s="11" t="s">
        <v>453</v>
      </c>
      <c r="C590" s="41">
        <v>12000</v>
      </c>
      <c r="D590" s="62">
        <v>600</v>
      </c>
      <c r="E590" s="15">
        <f t="shared" si="19"/>
        <v>7200000</v>
      </c>
      <c r="F590" s="11">
        <v>30</v>
      </c>
      <c r="G590" s="11"/>
      <c r="H590" s="59">
        <f t="shared" si="20"/>
        <v>360000</v>
      </c>
      <c r="I590" s="62">
        <v>30</v>
      </c>
      <c r="J590" s="62">
        <v>30</v>
      </c>
      <c r="K590" s="62" t="s">
        <v>1222</v>
      </c>
      <c r="L590" s="62" t="s">
        <v>1216</v>
      </c>
      <c r="O590" s="7" t="s">
        <v>487</v>
      </c>
      <c r="P590" s="62"/>
      <c r="Q590" s="62"/>
    </row>
    <row r="591" spans="1:17" ht="12.75">
      <c r="A591" s="30" t="s">
        <v>434</v>
      </c>
      <c r="B591" s="11" t="s">
        <v>454</v>
      </c>
      <c r="C591" s="41">
        <v>2000</v>
      </c>
      <c r="D591" s="62">
        <v>660</v>
      </c>
      <c r="E591" s="15">
        <f t="shared" si="19"/>
        <v>1320000</v>
      </c>
      <c r="F591" s="11">
        <v>40</v>
      </c>
      <c r="G591" s="11"/>
      <c r="H591" s="59">
        <f t="shared" si="20"/>
        <v>80000</v>
      </c>
      <c r="I591" s="62">
        <v>40</v>
      </c>
      <c r="J591" s="62">
        <v>40</v>
      </c>
      <c r="K591" s="62">
        <v>1912</v>
      </c>
      <c r="L591" s="62" t="s">
        <v>1216</v>
      </c>
      <c r="O591" s="7" t="s">
        <v>487</v>
      </c>
      <c r="P591" s="62"/>
      <c r="Q591" s="62"/>
    </row>
    <row r="592" spans="1:17" ht="12.75">
      <c r="A592" s="30" t="s">
        <v>434</v>
      </c>
      <c r="B592" s="11" t="s">
        <v>455</v>
      </c>
      <c r="C592" s="41">
        <v>6000</v>
      </c>
      <c r="D592" s="62">
        <v>683</v>
      </c>
      <c r="E592" s="15">
        <f t="shared" si="19"/>
        <v>4098000</v>
      </c>
      <c r="F592" s="11">
        <v>27.5</v>
      </c>
      <c r="G592" s="11"/>
      <c r="H592" s="59">
        <f t="shared" si="20"/>
        <v>165000</v>
      </c>
      <c r="I592" s="62">
        <v>27.5</v>
      </c>
      <c r="J592" s="62">
        <v>27.5</v>
      </c>
      <c r="K592" s="62">
        <v>1912</v>
      </c>
      <c r="L592" s="62" t="s">
        <v>1216</v>
      </c>
      <c r="O592" s="7" t="s">
        <v>487</v>
      </c>
      <c r="P592" s="62"/>
      <c r="Q592" s="62"/>
    </row>
    <row r="593" spans="1:17" ht="12.75">
      <c r="A593" s="30" t="s">
        <v>434</v>
      </c>
      <c r="B593" s="11" t="s">
        <v>456</v>
      </c>
      <c r="C593" s="41">
        <v>2000</v>
      </c>
      <c r="D593" s="62">
        <v>250</v>
      </c>
      <c r="E593" s="15">
        <f t="shared" si="19"/>
        <v>500000</v>
      </c>
      <c r="F593" s="11">
        <v>20</v>
      </c>
      <c r="G593" s="11"/>
      <c r="H593" s="59">
        <f t="shared" si="20"/>
        <v>40000</v>
      </c>
      <c r="I593" s="62">
        <v>20</v>
      </c>
      <c r="J593" s="62">
        <v>20</v>
      </c>
      <c r="K593" s="62">
        <v>1912</v>
      </c>
      <c r="L593" s="62" t="s">
        <v>1216</v>
      </c>
      <c r="M593" s="62" t="s">
        <v>1233</v>
      </c>
      <c r="O593" s="7" t="s">
        <v>487</v>
      </c>
      <c r="P593" s="62"/>
      <c r="Q593" s="62"/>
    </row>
    <row r="594" spans="1:17" ht="12.75">
      <c r="A594" s="30" t="s">
        <v>434</v>
      </c>
      <c r="B594" s="7" t="s">
        <v>457</v>
      </c>
      <c r="C594" s="15">
        <v>3000</v>
      </c>
      <c r="D594" s="15">
        <v>120</v>
      </c>
      <c r="E594" s="15">
        <f t="shared" si="19"/>
        <v>360000</v>
      </c>
      <c r="F594" s="7">
        <v>0</v>
      </c>
      <c r="G594" s="7"/>
      <c r="H594" s="59">
        <f t="shared" si="20"/>
        <v>0</v>
      </c>
      <c r="I594" s="18" t="s">
        <v>1211</v>
      </c>
      <c r="J594" s="19" t="s">
        <v>458</v>
      </c>
      <c r="K594" s="19" t="s">
        <v>1211</v>
      </c>
      <c r="L594" s="19" t="s">
        <v>1212</v>
      </c>
      <c r="O594" s="7" t="s">
        <v>487</v>
      </c>
      <c r="P594" s="7"/>
      <c r="Q594" s="7"/>
    </row>
    <row r="595" spans="1:17" ht="12.75">
      <c r="A595" s="30" t="s">
        <v>434</v>
      </c>
      <c r="B595" s="7" t="s">
        <v>459</v>
      </c>
      <c r="C595" s="15">
        <v>7000</v>
      </c>
      <c r="D595" s="15">
        <v>7.75</v>
      </c>
      <c r="E595" s="15">
        <f t="shared" si="19"/>
        <v>54250</v>
      </c>
      <c r="F595" s="7">
        <v>1</v>
      </c>
      <c r="G595" s="7"/>
      <c r="H595" s="59">
        <f t="shared" si="20"/>
        <v>7000</v>
      </c>
      <c r="I595" s="18">
        <v>1</v>
      </c>
      <c r="J595" s="19">
        <v>1</v>
      </c>
      <c r="K595" s="19">
        <v>1912</v>
      </c>
      <c r="L595" s="19" t="s">
        <v>1216</v>
      </c>
      <c r="O595" s="7" t="s">
        <v>487</v>
      </c>
      <c r="P595" s="7"/>
      <c r="Q595" s="7"/>
    </row>
    <row r="596" spans="1:17" ht="12.75">
      <c r="A596" s="30" t="s">
        <v>434</v>
      </c>
      <c r="B596" s="11" t="s">
        <v>460</v>
      </c>
      <c r="C596" s="41">
        <v>15000</v>
      </c>
      <c r="D596" s="62">
        <v>95</v>
      </c>
      <c r="E596" s="15">
        <f t="shared" si="19"/>
        <v>1425000</v>
      </c>
      <c r="F596" s="11">
        <v>0</v>
      </c>
      <c r="G596" s="11"/>
      <c r="H596" s="59">
        <f t="shared" si="20"/>
        <v>0</v>
      </c>
      <c r="I596" s="62">
        <v>12.6</v>
      </c>
      <c r="J596" s="62">
        <v>12.6</v>
      </c>
      <c r="K596" s="62">
        <v>1909</v>
      </c>
      <c r="L596" s="62" t="s">
        <v>1216</v>
      </c>
      <c r="N596" s="19" t="s">
        <v>1217</v>
      </c>
      <c r="O596" s="7" t="s">
        <v>487</v>
      </c>
      <c r="P596" s="62"/>
      <c r="Q596" s="62"/>
    </row>
    <row r="597" spans="1:17" ht="12.75">
      <c r="A597" s="30" t="s">
        <v>434</v>
      </c>
      <c r="B597" s="11" t="s">
        <v>461</v>
      </c>
      <c r="C597" s="41">
        <v>20000</v>
      </c>
      <c r="D597" s="62">
        <v>69.5</v>
      </c>
      <c r="E597" s="15">
        <f t="shared" si="19"/>
        <v>1390000</v>
      </c>
      <c r="F597" s="11">
        <v>0</v>
      </c>
      <c r="G597" s="11"/>
      <c r="H597" s="59">
        <f t="shared" si="20"/>
        <v>0</v>
      </c>
      <c r="I597" s="62">
        <v>5.7</v>
      </c>
      <c r="J597" s="62">
        <v>5.7</v>
      </c>
      <c r="K597" s="62">
        <v>1909</v>
      </c>
      <c r="L597" s="62" t="s">
        <v>1216</v>
      </c>
      <c r="M597" s="62" t="s">
        <v>1233</v>
      </c>
      <c r="N597" s="19" t="s">
        <v>1217</v>
      </c>
      <c r="O597" s="7" t="s">
        <v>487</v>
      </c>
      <c r="P597" s="62"/>
      <c r="Q597" s="62"/>
    </row>
    <row r="598" spans="1:17" ht="12.75">
      <c r="A598" s="30" t="s">
        <v>434</v>
      </c>
      <c r="B598" s="11" t="s">
        <v>462</v>
      </c>
      <c r="C598" s="41">
        <v>27000</v>
      </c>
      <c r="D598" s="62">
        <v>350</v>
      </c>
      <c r="E598" s="15">
        <f t="shared" si="19"/>
        <v>9450000</v>
      </c>
      <c r="F598" s="11">
        <f>8+12</f>
        <v>20</v>
      </c>
      <c r="G598" s="11"/>
      <c r="H598" s="59">
        <f t="shared" si="20"/>
        <v>540000</v>
      </c>
      <c r="I598" s="62">
        <v>12</v>
      </c>
      <c r="J598" s="62">
        <v>20</v>
      </c>
      <c r="K598" s="62">
        <v>1912</v>
      </c>
      <c r="L598" s="62" t="s">
        <v>1216</v>
      </c>
      <c r="O598" s="7" t="s">
        <v>487</v>
      </c>
      <c r="P598" s="62"/>
      <c r="Q598" s="62"/>
    </row>
    <row r="599" spans="1:17" ht="12.75">
      <c r="A599" s="30" t="s">
        <v>434</v>
      </c>
      <c r="B599" s="11" t="s">
        <v>463</v>
      </c>
      <c r="C599" s="41">
        <v>20000</v>
      </c>
      <c r="D599" s="62">
        <v>52.5</v>
      </c>
      <c r="E599" s="15">
        <f t="shared" si="19"/>
        <v>1050000</v>
      </c>
      <c r="F599" s="11">
        <v>0</v>
      </c>
      <c r="G599" s="11"/>
      <c r="H599" s="59">
        <f t="shared" si="20"/>
        <v>0</v>
      </c>
      <c r="I599" s="62" t="s">
        <v>1211</v>
      </c>
      <c r="J599" s="62" t="s">
        <v>1211</v>
      </c>
      <c r="K599" s="62" t="s">
        <v>1211</v>
      </c>
      <c r="L599" s="62" t="s">
        <v>1216</v>
      </c>
      <c r="O599" s="7" t="s">
        <v>487</v>
      </c>
      <c r="P599" s="62"/>
      <c r="Q599" s="62"/>
    </row>
    <row r="600" spans="1:17" ht="12.75">
      <c r="A600" s="30" t="s">
        <v>434</v>
      </c>
      <c r="B600" s="11" t="s">
        <v>464</v>
      </c>
      <c r="C600" s="41">
        <v>6000</v>
      </c>
      <c r="D600" s="62">
        <v>186</v>
      </c>
      <c r="E600" s="15">
        <f t="shared" si="19"/>
        <v>1116000</v>
      </c>
      <c r="F600" s="11">
        <v>24</v>
      </c>
      <c r="G600" s="11" t="s">
        <v>1222</v>
      </c>
      <c r="H600" s="59">
        <f t="shared" si="20"/>
        <v>144000</v>
      </c>
      <c r="I600" s="62">
        <v>24</v>
      </c>
      <c r="J600" s="62">
        <v>24</v>
      </c>
      <c r="K600" s="62" t="s">
        <v>1222</v>
      </c>
      <c r="L600" s="62" t="s">
        <v>1216</v>
      </c>
      <c r="O600" s="7" t="s">
        <v>487</v>
      </c>
      <c r="P600" s="62"/>
      <c r="Q600" s="62"/>
    </row>
    <row r="601" spans="1:17" ht="12.75">
      <c r="A601" s="30" t="s">
        <v>434</v>
      </c>
      <c r="B601" s="11" t="s">
        <v>465</v>
      </c>
      <c r="C601" s="41">
        <v>2000</v>
      </c>
      <c r="D601" s="62">
        <v>440</v>
      </c>
      <c r="E601" s="15">
        <f t="shared" si="19"/>
        <v>880000</v>
      </c>
      <c r="F601" s="11">
        <f>25+5.85</f>
        <v>30.85</v>
      </c>
      <c r="G601" s="11"/>
      <c r="H601" s="59">
        <f t="shared" si="20"/>
        <v>61700</v>
      </c>
      <c r="I601" s="62">
        <v>5.85</v>
      </c>
      <c r="J601" s="62">
        <v>30.85</v>
      </c>
      <c r="K601" s="62">
        <v>1912</v>
      </c>
      <c r="L601" s="62" t="s">
        <v>1216</v>
      </c>
      <c r="O601" s="7" t="s">
        <v>487</v>
      </c>
      <c r="P601" s="62"/>
      <c r="Q601" s="62"/>
    </row>
    <row r="602" spans="1:17" ht="12.75">
      <c r="A602" s="30" t="s">
        <v>434</v>
      </c>
      <c r="B602" s="11" t="s">
        <v>466</v>
      </c>
      <c r="C602" s="41">
        <v>2000</v>
      </c>
      <c r="D602" s="62">
        <v>54</v>
      </c>
      <c r="E602" s="15">
        <f t="shared" si="19"/>
        <v>108000</v>
      </c>
      <c r="F602" s="11">
        <v>4.7</v>
      </c>
      <c r="G602" s="11"/>
      <c r="H602" s="59">
        <f t="shared" si="20"/>
        <v>9400</v>
      </c>
      <c r="I602" s="62">
        <v>4.7</v>
      </c>
      <c r="J602" s="62">
        <v>4.7</v>
      </c>
      <c r="K602" s="62">
        <v>1912</v>
      </c>
      <c r="L602" s="62" t="s">
        <v>1216</v>
      </c>
      <c r="M602" s="62" t="s">
        <v>1233</v>
      </c>
      <c r="O602" s="7" t="s">
        <v>487</v>
      </c>
      <c r="P602" s="62"/>
      <c r="Q602" s="62"/>
    </row>
    <row r="603" spans="1:17" ht="12.75">
      <c r="A603" s="30" t="s">
        <v>434</v>
      </c>
      <c r="B603" s="11" t="s">
        <v>467</v>
      </c>
      <c r="C603" s="41">
        <v>30000</v>
      </c>
      <c r="D603" s="62">
        <v>50</v>
      </c>
      <c r="E603" s="15">
        <f t="shared" si="19"/>
        <v>1500000</v>
      </c>
      <c r="F603" s="11">
        <v>0</v>
      </c>
      <c r="G603" s="11"/>
      <c r="H603" s="59">
        <f t="shared" si="20"/>
        <v>0</v>
      </c>
      <c r="I603" s="62">
        <v>6.5</v>
      </c>
      <c r="J603" s="62">
        <v>6.5</v>
      </c>
      <c r="K603" s="62">
        <v>1908</v>
      </c>
      <c r="L603" s="62" t="s">
        <v>1216</v>
      </c>
      <c r="O603" s="7" t="s">
        <v>487</v>
      </c>
      <c r="P603" s="62"/>
      <c r="Q603" s="62"/>
    </row>
    <row r="604" spans="1:17" ht="12.75">
      <c r="A604" s="30" t="s">
        <v>434</v>
      </c>
      <c r="B604" s="7" t="s">
        <v>468</v>
      </c>
      <c r="C604" s="15">
        <v>15000</v>
      </c>
      <c r="D604" s="15">
        <v>760</v>
      </c>
      <c r="E604" s="15">
        <f t="shared" si="19"/>
        <v>11400000</v>
      </c>
      <c r="F604" s="7">
        <v>33.4</v>
      </c>
      <c r="G604" s="7"/>
      <c r="H604" s="59">
        <f t="shared" si="20"/>
        <v>501000</v>
      </c>
      <c r="I604" s="15">
        <v>30.021</v>
      </c>
      <c r="J604" s="15">
        <v>30.021</v>
      </c>
      <c r="K604" s="19">
        <v>1912</v>
      </c>
      <c r="L604" s="19" t="s">
        <v>1216</v>
      </c>
      <c r="O604" s="7" t="s">
        <v>487</v>
      </c>
      <c r="P604" s="7"/>
      <c r="Q604" s="7"/>
    </row>
    <row r="605" spans="1:17" ht="12.75">
      <c r="A605" s="30" t="s">
        <v>434</v>
      </c>
      <c r="B605" s="7" t="s">
        <v>469</v>
      </c>
      <c r="C605" s="15">
        <v>35000</v>
      </c>
      <c r="D605" s="15">
        <v>250</v>
      </c>
      <c r="E605" s="15">
        <f t="shared" si="19"/>
        <v>8750000</v>
      </c>
      <c r="F605" s="7">
        <v>11.74</v>
      </c>
      <c r="G605" s="7"/>
      <c r="H605" s="59">
        <f t="shared" si="20"/>
        <v>410900</v>
      </c>
      <c r="I605" s="15">
        <v>10.294</v>
      </c>
      <c r="J605" s="15">
        <v>10.294</v>
      </c>
      <c r="K605" s="19">
        <v>1912</v>
      </c>
      <c r="L605" s="19" t="s">
        <v>1216</v>
      </c>
      <c r="M605" s="62" t="s">
        <v>1489</v>
      </c>
      <c r="O605" s="7" t="s">
        <v>487</v>
      </c>
      <c r="P605" s="7"/>
      <c r="Q605" s="7"/>
    </row>
    <row r="606" spans="1:17" ht="12.75">
      <c r="A606" s="30" t="s">
        <v>434</v>
      </c>
      <c r="B606" s="7" t="s">
        <v>470</v>
      </c>
      <c r="C606" s="15">
        <v>16000</v>
      </c>
      <c r="D606" s="15">
        <v>148.5</v>
      </c>
      <c r="E606" s="15">
        <f t="shared" si="19"/>
        <v>2376000</v>
      </c>
      <c r="F606" s="7">
        <v>0</v>
      </c>
      <c r="G606" s="7"/>
      <c r="H606" s="59">
        <f t="shared" si="20"/>
        <v>0</v>
      </c>
      <c r="I606" s="15">
        <v>25</v>
      </c>
      <c r="J606" s="18">
        <v>25</v>
      </c>
      <c r="K606" s="19">
        <v>1909</v>
      </c>
      <c r="L606" s="19" t="s">
        <v>1216</v>
      </c>
      <c r="M606" s="62" t="s">
        <v>1487</v>
      </c>
      <c r="O606" s="7" t="s">
        <v>487</v>
      </c>
      <c r="P606" s="7"/>
      <c r="Q606" s="7"/>
    </row>
    <row r="607" spans="1:17" ht="12.75">
      <c r="A607" s="30" t="s">
        <v>434</v>
      </c>
      <c r="B607" s="7" t="s">
        <v>471</v>
      </c>
      <c r="C607" s="15">
        <v>20000</v>
      </c>
      <c r="D607" s="15">
        <v>231</v>
      </c>
      <c r="E607" s="15">
        <f t="shared" si="19"/>
        <v>4620000</v>
      </c>
      <c r="F607" s="7">
        <v>15</v>
      </c>
      <c r="G607" s="7"/>
      <c r="H607" s="59">
        <f t="shared" si="20"/>
        <v>300000</v>
      </c>
      <c r="I607" s="15">
        <v>15</v>
      </c>
      <c r="J607" s="18">
        <v>15</v>
      </c>
      <c r="K607" s="19" t="s">
        <v>1222</v>
      </c>
      <c r="L607" s="19" t="s">
        <v>1216</v>
      </c>
      <c r="O607" s="7" t="s">
        <v>487</v>
      </c>
      <c r="P607" s="7"/>
      <c r="Q607" s="7"/>
    </row>
    <row r="608" spans="1:17" ht="12.75">
      <c r="A608" s="30" t="s">
        <v>434</v>
      </c>
      <c r="B608" s="7" t="s">
        <v>472</v>
      </c>
      <c r="C608" s="15">
        <v>18000</v>
      </c>
      <c r="D608" s="15">
        <v>362</v>
      </c>
      <c r="E608" s="15">
        <f t="shared" si="19"/>
        <v>6516000</v>
      </c>
      <c r="F608" s="7">
        <v>6.25</v>
      </c>
      <c r="G608" s="7"/>
      <c r="H608" s="59">
        <f t="shared" si="20"/>
        <v>112500</v>
      </c>
      <c r="I608" s="15">
        <v>6.25</v>
      </c>
      <c r="J608" s="18">
        <v>6.25</v>
      </c>
      <c r="K608" s="19">
        <v>1912</v>
      </c>
      <c r="L608" s="19" t="s">
        <v>1216</v>
      </c>
      <c r="O608" s="7" t="s">
        <v>487</v>
      </c>
      <c r="P608" s="7"/>
      <c r="Q608" s="7"/>
    </row>
    <row r="609" spans="1:17" ht="12.75">
      <c r="A609" s="30" t="s">
        <v>434</v>
      </c>
      <c r="B609" s="7" t="s">
        <v>473</v>
      </c>
      <c r="C609" s="15">
        <v>18000</v>
      </c>
      <c r="D609" s="15">
        <v>31</v>
      </c>
      <c r="E609" s="15">
        <f t="shared" si="19"/>
        <v>558000</v>
      </c>
      <c r="F609" s="7">
        <v>0</v>
      </c>
      <c r="G609" s="7"/>
      <c r="H609" s="59">
        <f t="shared" si="20"/>
        <v>0</v>
      </c>
      <c r="I609" s="15">
        <v>15</v>
      </c>
      <c r="J609" s="18">
        <v>15</v>
      </c>
      <c r="K609" s="19">
        <v>1911</v>
      </c>
      <c r="L609" s="19" t="s">
        <v>1216</v>
      </c>
      <c r="M609" s="62" t="s">
        <v>1233</v>
      </c>
      <c r="O609" s="7" t="s">
        <v>487</v>
      </c>
      <c r="P609" s="7"/>
      <c r="Q609" s="7"/>
    </row>
    <row r="610" spans="1:17" ht="12.75">
      <c r="A610" s="30" t="s">
        <v>434</v>
      </c>
      <c r="B610" s="7" t="s">
        <v>474</v>
      </c>
      <c r="C610" s="15">
        <v>8000</v>
      </c>
      <c r="D610" s="15">
        <v>294</v>
      </c>
      <c r="E610" s="15">
        <f t="shared" si="19"/>
        <v>2352000</v>
      </c>
      <c r="F610" s="7">
        <v>17.5</v>
      </c>
      <c r="G610" s="7" t="s">
        <v>1222</v>
      </c>
      <c r="H610" s="59">
        <f t="shared" si="20"/>
        <v>140000</v>
      </c>
      <c r="I610" s="15">
        <v>15</v>
      </c>
      <c r="J610" s="18">
        <v>15</v>
      </c>
      <c r="K610" s="19" t="s">
        <v>1214</v>
      </c>
      <c r="L610" s="19" t="s">
        <v>1216</v>
      </c>
      <c r="O610" s="7" t="s">
        <v>487</v>
      </c>
      <c r="P610" s="7"/>
      <c r="Q610" s="7"/>
    </row>
    <row r="611" spans="1:17" ht="12.75">
      <c r="A611" s="30" t="s">
        <v>434</v>
      </c>
      <c r="B611" s="7" t="s">
        <v>475</v>
      </c>
      <c r="C611" s="15">
        <v>16000</v>
      </c>
      <c r="D611" s="15">
        <v>17</v>
      </c>
      <c r="E611" s="15">
        <f t="shared" si="19"/>
        <v>272000</v>
      </c>
      <c r="F611" s="7">
        <v>0</v>
      </c>
      <c r="G611" s="7"/>
      <c r="H611" s="59">
        <f t="shared" si="20"/>
        <v>0</v>
      </c>
      <c r="I611" s="15" t="s">
        <v>1211</v>
      </c>
      <c r="J611" s="18" t="s">
        <v>1211</v>
      </c>
      <c r="K611" s="19" t="s">
        <v>1211</v>
      </c>
      <c r="L611" s="19" t="s">
        <v>1216</v>
      </c>
      <c r="M611" s="62" t="s">
        <v>1233</v>
      </c>
      <c r="O611" s="7" t="s">
        <v>487</v>
      </c>
      <c r="P611" s="7"/>
      <c r="Q611" s="7"/>
    </row>
    <row r="612" spans="1:17" ht="12.75">
      <c r="A612" s="30" t="s">
        <v>434</v>
      </c>
      <c r="B612" s="7" t="s">
        <v>476</v>
      </c>
      <c r="C612" s="15">
        <v>67200</v>
      </c>
      <c r="D612" s="15">
        <v>179</v>
      </c>
      <c r="E612" s="15">
        <f t="shared" si="19"/>
        <v>12028800</v>
      </c>
      <c r="F612" s="7">
        <v>9</v>
      </c>
      <c r="G612" s="7"/>
      <c r="H612" s="59">
        <f t="shared" si="20"/>
        <v>604800</v>
      </c>
      <c r="I612" s="15">
        <v>8</v>
      </c>
      <c r="J612" s="18">
        <v>8</v>
      </c>
      <c r="K612" s="19">
        <v>1912</v>
      </c>
      <c r="L612" s="19" t="s">
        <v>1216</v>
      </c>
      <c r="O612" s="7" t="s">
        <v>487</v>
      </c>
      <c r="P612" s="7"/>
      <c r="Q612" s="7"/>
    </row>
    <row r="613" spans="1:17" ht="12.75">
      <c r="A613" s="30" t="s">
        <v>434</v>
      </c>
      <c r="B613" s="7" t="s">
        <v>477</v>
      </c>
      <c r="C613" s="15">
        <v>3200</v>
      </c>
      <c r="D613" s="15">
        <v>1165</v>
      </c>
      <c r="E613" s="15">
        <f t="shared" si="19"/>
        <v>3728000</v>
      </c>
      <c r="F613" s="7">
        <v>75</v>
      </c>
      <c r="G613" s="7"/>
      <c r="H613" s="59">
        <f t="shared" si="20"/>
        <v>240000</v>
      </c>
      <c r="I613" s="15">
        <v>20</v>
      </c>
      <c r="J613" s="18">
        <v>75</v>
      </c>
      <c r="K613" s="19">
        <v>1912</v>
      </c>
      <c r="L613" s="19" t="s">
        <v>1216</v>
      </c>
      <c r="O613" s="7" t="s">
        <v>487</v>
      </c>
      <c r="P613" s="7"/>
      <c r="Q613" s="7"/>
    </row>
    <row r="614" spans="1:17" ht="12.75">
      <c r="A614" s="30" t="s">
        <v>434</v>
      </c>
      <c r="B614" s="7" t="s">
        <v>478</v>
      </c>
      <c r="C614" s="15">
        <v>7400</v>
      </c>
      <c r="D614" s="15">
        <v>54</v>
      </c>
      <c r="E614" s="15">
        <f t="shared" si="19"/>
        <v>399600</v>
      </c>
      <c r="F614" s="7">
        <v>4</v>
      </c>
      <c r="G614" s="7"/>
      <c r="H614" s="59">
        <f t="shared" si="20"/>
        <v>29600</v>
      </c>
      <c r="I614" s="15">
        <v>4</v>
      </c>
      <c r="J614" s="18">
        <v>4</v>
      </c>
      <c r="K614" s="19" t="s">
        <v>1222</v>
      </c>
      <c r="L614" s="19" t="s">
        <v>1216</v>
      </c>
      <c r="O614" s="7" t="s">
        <v>487</v>
      </c>
      <c r="P614" s="7"/>
      <c r="Q614" s="7"/>
    </row>
    <row r="615" spans="2:17" ht="12.75">
      <c r="B615" s="68" t="s">
        <v>479</v>
      </c>
      <c r="C615" s="102"/>
      <c r="D615" s="102"/>
      <c r="E615" s="102">
        <f>SUM(E4:E614)</f>
        <v>21997382108.75</v>
      </c>
      <c r="F615" s="68"/>
      <c r="G615" s="68"/>
      <c r="H615" s="103">
        <f>SUM(H4:H614)</f>
        <v>891599327.9710001</v>
      </c>
      <c r="O615" s="68"/>
      <c r="P615" s="68"/>
      <c r="Q615" s="68"/>
    </row>
    <row r="616" spans="2:17" ht="12.75">
      <c r="B616" s="104"/>
      <c r="O616" s="69"/>
      <c r="P616" s="70"/>
      <c r="Q616" s="69"/>
    </row>
    <row r="617" spans="2:17" ht="12.75">
      <c r="B617" s="104"/>
      <c r="E617" s="105"/>
      <c r="O617" s="69"/>
      <c r="P617" s="70"/>
      <c r="Q617" s="69"/>
    </row>
    <row r="618" spans="2:17" ht="12.75">
      <c r="B618" s="104"/>
      <c r="O618" s="69"/>
      <c r="P618" s="70"/>
      <c r="Q618" s="69"/>
    </row>
    <row r="619" spans="2:17" ht="12.75">
      <c r="B619" s="104"/>
      <c r="O619" s="69"/>
      <c r="P619" s="70"/>
      <c r="Q619" s="69"/>
    </row>
    <row r="620" spans="2:17" ht="12.75">
      <c r="B620" s="104"/>
      <c r="O620" s="69"/>
      <c r="P620" s="70"/>
      <c r="Q620" s="69"/>
    </row>
    <row r="621" spans="2:17" ht="12.75">
      <c r="B621" s="104"/>
      <c r="O621" s="69"/>
      <c r="P621" s="70"/>
      <c r="Q621" s="69"/>
    </row>
    <row r="622" spans="2:17" ht="12.75">
      <c r="B622" s="106"/>
      <c r="O622" s="71"/>
      <c r="P622" s="72"/>
      <c r="Q622" s="71"/>
    </row>
    <row r="623" spans="2:17" ht="13.5">
      <c r="B623" s="107"/>
      <c r="O623" s="69"/>
      <c r="P623" s="70"/>
      <c r="Q623" s="69"/>
    </row>
    <row r="624" spans="2:17" ht="12.75">
      <c r="B624" s="104"/>
      <c r="O624" s="69"/>
      <c r="P624" s="70"/>
      <c r="Q624" s="69"/>
    </row>
    <row r="625" spans="2:17" ht="12.75">
      <c r="B625" s="104"/>
      <c r="O625" s="69"/>
      <c r="P625" s="70"/>
      <c r="Q625" s="69"/>
    </row>
    <row r="626" spans="2:17" ht="12.75">
      <c r="B626" s="104"/>
      <c r="O626" s="69"/>
      <c r="P626" s="70"/>
      <c r="Q626" s="69"/>
    </row>
    <row r="627" spans="2:17" ht="12.75">
      <c r="B627" s="104"/>
      <c r="O627" s="69"/>
      <c r="P627" s="70"/>
      <c r="Q627" s="69"/>
    </row>
    <row r="628" spans="2:17" ht="12.75">
      <c r="B628" s="104"/>
      <c r="O628" s="69"/>
      <c r="P628" s="70"/>
      <c r="Q628" s="69"/>
    </row>
    <row r="629" spans="2:17" ht="12.75">
      <c r="B629" s="104"/>
      <c r="O629" s="69"/>
      <c r="P629" s="70"/>
      <c r="Q629" s="69"/>
    </row>
    <row r="630" spans="2:17" ht="12.75">
      <c r="B630" s="104"/>
      <c r="O630" s="69"/>
      <c r="P630" s="70"/>
      <c r="Q630" s="69"/>
    </row>
    <row r="631" spans="2:17" ht="12.75">
      <c r="B631" s="104"/>
      <c r="O631" s="69"/>
      <c r="P631" s="70"/>
      <c r="Q631" s="69"/>
    </row>
    <row r="632" spans="2:17" ht="12.75">
      <c r="B632" s="106"/>
      <c r="O632" s="71"/>
      <c r="P632" s="72"/>
      <c r="Q632" s="71"/>
    </row>
    <row r="633" spans="2:17" ht="13.5">
      <c r="B633" s="107"/>
      <c r="O633" s="69"/>
      <c r="P633" s="70"/>
      <c r="Q633" s="69"/>
    </row>
    <row r="634" spans="2:17" ht="12.75">
      <c r="B634" s="104"/>
      <c r="O634" s="69"/>
      <c r="P634" s="70"/>
      <c r="Q634" s="69"/>
    </row>
    <row r="635" spans="2:17" ht="12.75">
      <c r="B635" s="104"/>
      <c r="O635" s="69"/>
      <c r="P635" s="70"/>
      <c r="Q635" s="69"/>
    </row>
    <row r="636" spans="2:17" ht="12.75">
      <c r="B636" s="104"/>
      <c r="O636" s="69"/>
      <c r="P636" s="70"/>
      <c r="Q636" s="69"/>
    </row>
    <row r="637" spans="2:17" ht="12.75">
      <c r="B637" s="104"/>
      <c r="O637" s="69"/>
      <c r="P637" s="70"/>
      <c r="Q637" s="69"/>
    </row>
    <row r="638" spans="2:17" ht="12.75">
      <c r="B638" s="106"/>
      <c r="O638" s="71"/>
      <c r="P638" s="72"/>
      <c r="Q638" s="71"/>
    </row>
    <row r="639" spans="2:17" ht="13.5">
      <c r="B639" s="107"/>
      <c r="O639" s="69"/>
      <c r="P639" s="70"/>
      <c r="Q639" s="69"/>
    </row>
    <row r="640" spans="2:17" ht="12.75">
      <c r="B640" s="104"/>
      <c r="O640" s="69"/>
      <c r="P640" s="70"/>
      <c r="Q640" s="69"/>
    </row>
    <row r="641" spans="2:17" ht="12.75">
      <c r="B641" s="106"/>
      <c r="O641" s="71"/>
      <c r="P641" s="72"/>
      <c r="Q641" s="71"/>
    </row>
    <row r="642" spans="2:17" ht="12.75">
      <c r="B642" s="104"/>
      <c r="O642" s="69"/>
      <c r="P642" s="70"/>
      <c r="Q642" s="69"/>
    </row>
    <row r="643" spans="2:17" ht="13.5">
      <c r="B643" s="107"/>
      <c r="O643" s="73"/>
      <c r="P643" s="74"/>
      <c r="Q643" s="73"/>
    </row>
    <row r="644" spans="2:17" ht="12.75">
      <c r="B644" s="75"/>
      <c r="O644" s="75"/>
      <c r="P644" s="75"/>
      <c r="Q644" s="75"/>
    </row>
    <row r="645" spans="2:17" ht="12.75">
      <c r="B645" s="75"/>
      <c r="O645" s="75"/>
      <c r="P645" s="75"/>
      <c r="Q645" s="75"/>
    </row>
    <row r="646" spans="2:17" ht="12.75">
      <c r="B646" s="75"/>
      <c r="O646" s="75"/>
      <c r="P646" s="75"/>
      <c r="Q646" s="75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8"/>
  <sheetViews>
    <sheetView workbookViewId="0" topLeftCell="A1">
      <pane ySplit="510" topLeftCell="BM1" activePane="bottomLeft" state="split"/>
      <selection pane="topLeft" activeCell="F5" sqref="F5"/>
      <selection pane="bottomLeft" activeCell="B5" sqref="B5"/>
    </sheetView>
  </sheetViews>
  <sheetFormatPr defaultColWidth="11.421875" defaultRowHeight="12.75"/>
  <cols>
    <col min="2" max="2" width="53.140625" style="0" customWidth="1"/>
    <col min="3" max="3" width="11.8515625" style="0" customWidth="1"/>
    <col min="4" max="4" width="10.7109375" style="0" customWidth="1"/>
    <col min="5" max="5" width="16.140625" style="0" customWidth="1"/>
    <col min="6" max="6" width="9.140625" style="0" customWidth="1"/>
    <col min="7" max="9" width="8.8515625" style="0" customWidth="1"/>
    <col min="10" max="11" width="11.140625" style="0" customWidth="1"/>
    <col min="12" max="12" width="15.28125" style="0" customWidth="1"/>
    <col min="13" max="13" width="5.28125" style="0" customWidth="1"/>
    <col min="14" max="14" width="4.57421875" style="0" customWidth="1"/>
    <col min="15" max="15" width="4.7109375" style="0" customWidth="1"/>
  </cols>
  <sheetData>
    <row r="1" spans="1:15" ht="12.75">
      <c r="A1" s="3" t="s">
        <v>754</v>
      </c>
      <c r="B1" s="86" t="s">
        <v>1429</v>
      </c>
      <c r="C1" s="3" t="s">
        <v>480</v>
      </c>
      <c r="D1" s="3" t="s">
        <v>481</v>
      </c>
      <c r="E1" s="55" t="s">
        <v>482</v>
      </c>
      <c r="F1" s="55" t="s">
        <v>1328</v>
      </c>
      <c r="G1" s="55" t="s">
        <v>1329</v>
      </c>
      <c r="H1" s="55" t="s">
        <v>1330</v>
      </c>
      <c r="I1" s="55" t="s">
        <v>1331</v>
      </c>
      <c r="J1" s="55" t="s">
        <v>1332</v>
      </c>
      <c r="K1" s="55" t="s">
        <v>392</v>
      </c>
      <c r="L1" s="55" t="s">
        <v>393</v>
      </c>
      <c r="M1" s="3" t="s">
        <v>484</v>
      </c>
      <c r="N1" s="3" t="s">
        <v>483</v>
      </c>
      <c r="O1" s="3" t="s">
        <v>1205</v>
      </c>
    </row>
    <row r="2" spans="1:15" ht="12.75">
      <c r="A2" s="22" t="s">
        <v>485</v>
      </c>
      <c r="C2" s="3"/>
      <c r="D2" s="3"/>
      <c r="E2" s="55"/>
      <c r="F2" s="55"/>
      <c r="G2" s="55"/>
      <c r="H2" s="55"/>
      <c r="I2" s="55"/>
      <c r="J2" s="55"/>
      <c r="K2" s="55"/>
      <c r="L2" s="55"/>
      <c r="M2" s="3"/>
      <c r="N2" s="3"/>
      <c r="O2" s="3"/>
    </row>
    <row r="3" spans="1:13" ht="12.75">
      <c r="A3" s="28" t="s">
        <v>485</v>
      </c>
      <c r="B3" t="s">
        <v>486</v>
      </c>
      <c r="C3" s="13">
        <v>3000</v>
      </c>
      <c r="D3">
        <v>345</v>
      </c>
      <c r="E3" s="13">
        <f>PRODUCT(C3,D3)</f>
        <v>1035000</v>
      </c>
      <c r="F3" s="88">
        <v>16.18</v>
      </c>
      <c r="G3" s="88"/>
      <c r="H3" s="88"/>
      <c r="I3" s="88"/>
      <c r="J3" s="88"/>
      <c r="K3" s="88">
        <f>SUM(F3:H3)</f>
        <v>16.18</v>
      </c>
      <c r="L3" s="92">
        <f>C3*K3</f>
        <v>48540</v>
      </c>
      <c r="M3" t="s">
        <v>487</v>
      </c>
    </row>
    <row r="4" spans="1:13" ht="12.75">
      <c r="A4" s="28" t="s">
        <v>485</v>
      </c>
      <c r="B4" t="s">
        <v>1473</v>
      </c>
      <c r="C4" s="13">
        <v>20000</v>
      </c>
      <c r="D4">
        <v>313</v>
      </c>
      <c r="E4" s="13">
        <f aca="true" t="shared" si="0" ref="E4:E65">PRODUCT(C4,D4)</f>
        <v>6260000</v>
      </c>
      <c r="F4" s="88">
        <v>19.15</v>
      </c>
      <c r="G4" s="88"/>
      <c r="H4" s="88"/>
      <c r="I4" s="88"/>
      <c r="J4" s="88"/>
      <c r="K4" s="88">
        <f aca="true" t="shared" si="1" ref="K4:K67">SUM(F4:H4)</f>
        <v>19.15</v>
      </c>
      <c r="L4" s="92">
        <f aca="true" t="shared" si="2" ref="L4:L67">C4*K4</f>
        <v>383000</v>
      </c>
      <c r="M4" t="s">
        <v>487</v>
      </c>
    </row>
    <row r="5" spans="1:12" ht="12.75">
      <c r="A5" s="28" t="s">
        <v>485</v>
      </c>
      <c r="B5" t="s">
        <v>488</v>
      </c>
      <c r="C5" s="13">
        <v>5000</v>
      </c>
      <c r="D5">
        <v>455</v>
      </c>
      <c r="E5" s="13">
        <f t="shared" si="0"/>
        <v>2275000</v>
      </c>
      <c r="F5" s="88">
        <v>0</v>
      </c>
      <c r="G5" s="88"/>
      <c r="H5" s="88"/>
      <c r="I5" s="88"/>
      <c r="J5" s="88"/>
      <c r="K5" s="88">
        <f t="shared" si="1"/>
        <v>0</v>
      </c>
      <c r="L5" s="92">
        <f t="shared" si="2"/>
        <v>0</v>
      </c>
    </row>
    <row r="6" spans="1:12" ht="12.75">
      <c r="A6" s="28" t="s">
        <v>485</v>
      </c>
      <c r="B6" t="s">
        <v>489</v>
      </c>
      <c r="C6" s="13">
        <v>12000</v>
      </c>
      <c r="D6">
        <v>150</v>
      </c>
      <c r="E6" s="13">
        <f t="shared" si="0"/>
        <v>1800000</v>
      </c>
      <c r="F6" s="88">
        <v>6.47</v>
      </c>
      <c r="G6" s="88"/>
      <c r="H6" s="88"/>
      <c r="I6" s="88"/>
      <c r="J6" s="88"/>
      <c r="K6" s="88">
        <f t="shared" si="1"/>
        <v>6.47</v>
      </c>
      <c r="L6" s="92">
        <f t="shared" si="2"/>
        <v>77640</v>
      </c>
    </row>
    <row r="7" spans="1:14" ht="12.75">
      <c r="A7" s="28" t="s">
        <v>485</v>
      </c>
      <c r="B7" t="s">
        <v>490</v>
      </c>
      <c r="C7" s="13">
        <v>3000</v>
      </c>
      <c r="D7">
        <v>25</v>
      </c>
      <c r="E7" s="13">
        <f t="shared" si="0"/>
        <v>75000</v>
      </c>
      <c r="F7" s="88">
        <v>0</v>
      </c>
      <c r="G7" s="88"/>
      <c r="H7" s="88"/>
      <c r="I7" s="88"/>
      <c r="J7" s="88"/>
      <c r="K7" s="88">
        <f t="shared" si="1"/>
        <v>0</v>
      </c>
      <c r="L7" s="92">
        <f t="shared" si="2"/>
        <v>0</v>
      </c>
      <c r="N7" t="s">
        <v>1050</v>
      </c>
    </row>
    <row r="8" spans="1:14" ht="12.75">
      <c r="A8" s="28" t="s">
        <v>485</v>
      </c>
      <c r="B8" s="7" t="s">
        <v>1253</v>
      </c>
      <c r="C8" s="13">
        <v>60000</v>
      </c>
      <c r="D8">
        <v>95</v>
      </c>
      <c r="E8" s="13">
        <f t="shared" si="0"/>
        <v>5700000</v>
      </c>
      <c r="F8" s="88">
        <v>5.94</v>
      </c>
      <c r="G8" s="88"/>
      <c r="H8" s="88"/>
      <c r="I8" s="88"/>
      <c r="J8" s="88"/>
      <c r="K8" s="88">
        <f t="shared" si="1"/>
        <v>5.94</v>
      </c>
      <c r="L8" s="92">
        <f t="shared" si="2"/>
        <v>356400</v>
      </c>
      <c r="M8" t="s">
        <v>1216</v>
      </c>
      <c r="N8" t="s">
        <v>1050</v>
      </c>
    </row>
    <row r="9" spans="1:14" ht="12.75">
      <c r="A9" s="28" t="s">
        <v>485</v>
      </c>
      <c r="B9" t="s">
        <v>491</v>
      </c>
      <c r="C9" s="13">
        <v>50000</v>
      </c>
      <c r="D9">
        <v>298</v>
      </c>
      <c r="E9" s="13">
        <f t="shared" si="0"/>
        <v>14900000</v>
      </c>
      <c r="F9" s="88">
        <v>9.25</v>
      </c>
      <c r="G9" s="88"/>
      <c r="H9" s="88"/>
      <c r="I9" s="88"/>
      <c r="J9" s="88"/>
      <c r="K9" s="88">
        <f t="shared" si="1"/>
        <v>9.25</v>
      </c>
      <c r="L9" s="92">
        <f t="shared" si="2"/>
        <v>462500</v>
      </c>
      <c r="N9" t="s">
        <v>1050</v>
      </c>
    </row>
    <row r="10" spans="1:14" ht="12.75">
      <c r="A10" s="28" t="s">
        <v>485</v>
      </c>
      <c r="B10" t="s">
        <v>492</v>
      </c>
      <c r="C10" s="13">
        <v>20000</v>
      </c>
      <c r="D10">
        <v>100</v>
      </c>
      <c r="E10" s="13">
        <f t="shared" si="0"/>
        <v>2000000</v>
      </c>
      <c r="F10" s="88">
        <v>2.74</v>
      </c>
      <c r="G10" s="88"/>
      <c r="H10" s="88"/>
      <c r="I10" s="88"/>
      <c r="J10" s="88"/>
      <c r="K10" s="88">
        <f t="shared" si="1"/>
        <v>2.74</v>
      </c>
      <c r="L10" s="92">
        <f t="shared" si="2"/>
        <v>54800.00000000001</v>
      </c>
      <c r="N10" t="s">
        <v>1050</v>
      </c>
    </row>
    <row r="11" spans="1:12" ht="12.75">
      <c r="A11" s="28" t="s">
        <v>485</v>
      </c>
      <c r="B11" t="s">
        <v>493</v>
      </c>
      <c r="C11" s="13">
        <v>20000</v>
      </c>
      <c r="D11">
        <v>199</v>
      </c>
      <c r="E11" s="13">
        <f t="shared" si="0"/>
        <v>3980000</v>
      </c>
      <c r="F11" s="88"/>
      <c r="G11" s="88">
        <v>5.65</v>
      </c>
      <c r="H11">
        <v>5.8</v>
      </c>
      <c r="I11" s="89">
        <v>0.9230769230769231</v>
      </c>
      <c r="J11" s="89">
        <v>0.46153846153846156</v>
      </c>
      <c r="K11" s="88">
        <f t="shared" si="1"/>
        <v>11.45</v>
      </c>
      <c r="L11" s="92">
        <f t="shared" si="2"/>
        <v>229000</v>
      </c>
    </row>
    <row r="12" spans="1:14" ht="12.75">
      <c r="A12" s="28" t="s">
        <v>485</v>
      </c>
      <c r="B12" t="s">
        <v>494</v>
      </c>
      <c r="C12" s="13">
        <v>15000</v>
      </c>
      <c r="D12">
        <v>424.5</v>
      </c>
      <c r="E12" s="13">
        <f t="shared" si="0"/>
        <v>6367500</v>
      </c>
      <c r="F12" s="88">
        <v>15.3</v>
      </c>
      <c r="G12" s="88"/>
      <c r="H12" s="88"/>
      <c r="I12" s="88"/>
      <c r="J12" s="88"/>
      <c r="K12" s="88">
        <f t="shared" si="1"/>
        <v>15.3</v>
      </c>
      <c r="L12" s="92">
        <f t="shared" si="2"/>
        <v>229500</v>
      </c>
      <c r="N12" t="s">
        <v>1050</v>
      </c>
    </row>
    <row r="13" spans="1:12" ht="12.75">
      <c r="A13" s="28" t="s">
        <v>485</v>
      </c>
      <c r="B13" t="s">
        <v>495</v>
      </c>
      <c r="C13" s="13">
        <v>12000</v>
      </c>
      <c r="D13">
        <v>228</v>
      </c>
      <c r="E13" s="13">
        <f t="shared" si="0"/>
        <v>2736000</v>
      </c>
      <c r="F13" s="88"/>
      <c r="G13" s="88">
        <v>5.7</v>
      </c>
      <c r="H13" s="88">
        <v>5.71</v>
      </c>
      <c r="I13" s="89">
        <v>0.3076923076923077</v>
      </c>
      <c r="J13" s="90">
        <v>5038</v>
      </c>
      <c r="K13" s="88">
        <f t="shared" si="1"/>
        <v>11.41</v>
      </c>
      <c r="L13" s="92">
        <f t="shared" si="2"/>
        <v>136920</v>
      </c>
    </row>
    <row r="14" spans="1:12" ht="12.75">
      <c r="A14" s="28" t="s">
        <v>485</v>
      </c>
      <c r="B14" t="s">
        <v>496</v>
      </c>
      <c r="C14" s="13">
        <v>40000</v>
      </c>
      <c r="D14">
        <v>33</v>
      </c>
      <c r="E14" s="13">
        <f t="shared" si="0"/>
        <v>1320000</v>
      </c>
      <c r="F14" s="88">
        <v>2.67</v>
      </c>
      <c r="G14" s="88"/>
      <c r="H14" s="88"/>
      <c r="I14" s="88"/>
      <c r="J14" s="88"/>
      <c r="K14" s="88">
        <f t="shared" si="1"/>
        <v>2.67</v>
      </c>
      <c r="L14" s="92">
        <f t="shared" si="2"/>
        <v>106800</v>
      </c>
    </row>
    <row r="15" spans="1:12" ht="12.75">
      <c r="A15" s="28" t="s">
        <v>485</v>
      </c>
      <c r="B15" t="s">
        <v>497</v>
      </c>
      <c r="C15" s="13">
        <v>30000</v>
      </c>
      <c r="D15">
        <v>117</v>
      </c>
      <c r="E15" s="13">
        <f t="shared" si="0"/>
        <v>3510000</v>
      </c>
      <c r="F15" s="88"/>
      <c r="G15" s="88">
        <v>14.25</v>
      </c>
      <c r="H15" s="88">
        <v>0</v>
      </c>
      <c r="I15" s="89">
        <v>0.15384615384615385</v>
      </c>
      <c r="J15" s="89">
        <v>0.6153846153846154</v>
      </c>
      <c r="K15" s="88">
        <f t="shared" si="1"/>
        <v>14.25</v>
      </c>
      <c r="L15" s="92">
        <f t="shared" si="2"/>
        <v>427500</v>
      </c>
    </row>
    <row r="16" spans="1:12" ht="12.75">
      <c r="A16" s="28" t="s">
        <v>485</v>
      </c>
      <c r="B16" t="s">
        <v>498</v>
      </c>
      <c r="C16" s="13">
        <v>10125</v>
      </c>
      <c r="D16">
        <v>100</v>
      </c>
      <c r="E16" s="13">
        <f t="shared" si="0"/>
        <v>1012500</v>
      </c>
      <c r="F16" s="88"/>
      <c r="G16" s="88">
        <v>2.035</v>
      </c>
      <c r="H16" s="88">
        <v>2.035</v>
      </c>
      <c r="I16" s="89">
        <v>0.38461538461538464</v>
      </c>
      <c r="J16" s="89">
        <v>0.7692307692307693</v>
      </c>
      <c r="K16" s="88">
        <f t="shared" si="1"/>
        <v>4.07</v>
      </c>
      <c r="L16" s="92">
        <f t="shared" si="2"/>
        <v>41208.75</v>
      </c>
    </row>
    <row r="17" spans="1:12" ht="12.75">
      <c r="A17" s="28" t="s">
        <v>485</v>
      </c>
      <c r="B17" t="s">
        <v>499</v>
      </c>
      <c r="C17" s="13">
        <v>20000</v>
      </c>
      <c r="D17">
        <v>40</v>
      </c>
      <c r="E17" s="13">
        <f t="shared" si="0"/>
        <v>800000</v>
      </c>
      <c r="F17" s="88">
        <v>0</v>
      </c>
      <c r="G17" s="88"/>
      <c r="H17" s="88"/>
      <c r="I17" s="88"/>
      <c r="J17" s="88"/>
      <c r="K17" s="88">
        <f t="shared" si="1"/>
        <v>0</v>
      </c>
      <c r="L17" s="92">
        <f t="shared" si="2"/>
        <v>0</v>
      </c>
    </row>
    <row r="18" spans="1:14" ht="12.75">
      <c r="A18" s="28" t="s">
        <v>485</v>
      </c>
      <c r="B18" t="s">
        <v>500</v>
      </c>
      <c r="C18" s="13">
        <v>40000</v>
      </c>
      <c r="D18">
        <v>2</v>
      </c>
      <c r="E18" s="13">
        <f t="shared" si="0"/>
        <v>80000</v>
      </c>
      <c r="F18" s="88">
        <v>0</v>
      </c>
      <c r="G18" s="88"/>
      <c r="H18" s="88"/>
      <c r="I18" s="88"/>
      <c r="J18" s="88"/>
      <c r="K18" s="88">
        <f t="shared" si="1"/>
        <v>0</v>
      </c>
      <c r="L18" s="92">
        <f t="shared" si="2"/>
        <v>0</v>
      </c>
      <c r="N18" t="s">
        <v>1050</v>
      </c>
    </row>
    <row r="19" spans="1:14" ht="12.75">
      <c r="A19" s="22" t="s">
        <v>501</v>
      </c>
      <c r="C19" s="3"/>
      <c r="D19" s="3"/>
      <c r="E19" s="13"/>
      <c r="F19" s="88"/>
      <c r="G19" s="88"/>
      <c r="H19" s="88"/>
      <c r="I19" s="88"/>
      <c r="J19" s="88"/>
      <c r="K19" s="88">
        <f t="shared" si="1"/>
        <v>0</v>
      </c>
      <c r="L19" s="92"/>
      <c r="M19" s="3"/>
      <c r="N19" s="3"/>
    </row>
    <row r="20" spans="1:12" ht="12.75">
      <c r="A20" s="1" t="s">
        <v>501</v>
      </c>
      <c r="B20" t="s">
        <v>503</v>
      </c>
      <c r="C20" s="13">
        <v>9000</v>
      </c>
      <c r="D20">
        <v>152</v>
      </c>
      <c r="E20" s="13">
        <f t="shared" si="0"/>
        <v>1368000</v>
      </c>
      <c r="F20" s="88">
        <v>6.1</v>
      </c>
      <c r="G20" s="88"/>
      <c r="H20" s="88"/>
      <c r="I20" s="88"/>
      <c r="J20" s="88"/>
      <c r="K20" s="88">
        <f t="shared" si="1"/>
        <v>6.1</v>
      </c>
      <c r="L20" s="92">
        <f t="shared" si="2"/>
        <v>54900</v>
      </c>
    </row>
    <row r="21" spans="1:14" ht="12.75">
      <c r="A21" s="1" t="s">
        <v>501</v>
      </c>
      <c r="B21" t="s">
        <v>504</v>
      </c>
      <c r="C21" s="13">
        <v>6500</v>
      </c>
      <c r="D21">
        <v>152</v>
      </c>
      <c r="E21" s="13">
        <f t="shared" si="0"/>
        <v>988000</v>
      </c>
      <c r="F21" s="88">
        <v>6.1</v>
      </c>
      <c r="G21" s="88"/>
      <c r="H21" s="88"/>
      <c r="I21" s="88"/>
      <c r="J21" s="88"/>
      <c r="K21" s="88">
        <f t="shared" si="1"/>
        <v>6.1</v>
      </c>
      <c r="L21" s="92">
        <f t="shared" si="2"/>
        <v>39650</v>
      </c>
      <c r="N21" t="s">
        <v>1512</v>
      </c>
    </row>
    <row r="22" spans="1:12" ht="12.75">
      <c r="A22" s="1" t="s">
        <v>501</v>
      </c>
      <c r="B22" t="s">
        <v>505</v>
      </c>
      <c r="C22" s="13">
        <v>28800</v>
      </c>
      <c r="D22">
        <v>23.75</v>
      </c>
      <c r="E22" s="13">
        <f t="shared" si="0"/>
        <v>684000</v>
      </c>
      <c r="F22" s="88">
        <v>6.1</v>
      </c>
      <c r="G22" s="88"/>
      <c r="H22" s="88"/>
      <c r="I22" s="88"/>
      <c r="J22" s="88"/>
      <c r="K22" s="88">
        <f t="shared" si="1"/>
        <v>6.1</v>
      </c>
      <c r="L22" s="92">
        <f t="shared" si="2"/>
        <v>175680</v>
      </c>
    </row>
    <row r="23" spans="1:12" ht="12.75">
      <c r="A23" s="1" t="s">
        <v>501</v>
      </c>
      <c r="B23" t="s">
        <v>506</v>
      </c>
      <c r="C23" s="13">
        <v>4000</v>
      </c>
      <c r="D23">
        <v>251</v>
      </c>
      <c r="E23" s="13">
        <f t="shared" si="0"/>
        <v>1004000</v>
      </c>
      <c r="F23" s="88"/>
      <c r="G23" s="88">
        <v>4.49</v>
      </c>
      <c r="H23" s="88">
        <v>0</v>
      </c>
      <c r="I23" s="89">
        <v>0.07692307692307693</v>
      </c>
      <c r="J23" s="89">
        <v>0.5384615384615384</v>
      </c>
      <c r="K23" s="88">
        <f t="shared" si="1"/>
        <v>4.49</v>
      </c>
      <c r="L23" s="92">
        <f t="shared" si="2"/>
        <v>17960</v>
      </c>
    </row>
    <row r="24" spans="1:12" ht="12.75">
      <c r="A24" s="1" t="s">
        <v>501</v>
      </c>
      <c r="B24" t="s">
        <v>507</v>
      </c>
      <c r="C24" s="13">
        <v>42000</v>
      </c>
      <c r="D24">
        <v>75</v>
      </c>
      <c r="E24" s="13">
        <f t="shared" si="0"/>
        <v>3150000</v>
      </c>
      <c r="F24" s="88">
        <v>0</v>
      </c>
      <c r="G24" s="88"/>
      <c r="H24" s="88"/>
      <c r="I24" s="88"/>
      <c r="J24" s="88"/>
      <c r="K24" s="88">
        <f t="shared" si="1"/>
        <v>0</v>
      </c>
      <c r="L24" s="92">
        <f t="shared" si="2"/>
        <v>0</v>
      </c>
    </row>
    <row r="25" spans="1:14" ht="12.75">
      <c r="A25" s="1" t="s">
        <v>501</v>
      </c>
      <c r="B25" t="s">
        <v>520</v>
      </c>
      <c r="C25" s="13">
        <v>42000</v>
      </c>
      <c r="D25">
        <v>252</v>
      </c>
      <c r="E25" s="13">
        <f t="shared" si="0"/>
        <v>10584000</v>
      </c>
      <c r="F25" s="88">
        <v>0</v>
      </c>
      <c r="G25" s="88"/>
      <c r="H25" s="88"/>
      <c r="I25" s="88"/>
      <c r="J25" s="88"/>
      <c r="K25" s="88">
        <f t="shared" si="1"/>
        <v>0</v>
      </c>
      <c r="L25" s="92">
        <f t="shared" si="2"/>
        <v>0</v>
      </c>
      <c r="N25" t="s">
        <v>1512</v>
      </c>
    </row>
    <row r="26" spans="1:12" ht="12.75">
      <c r="A26" s="1" t="s">
        <v>501</v>
      </c>
      <c r="B26" t="s">
        <v>522</v>
      </c>
      <c r="C26" s="13">
        <v>6000</v>
      </c>
      <c r="D26">
        <v>215</v>
      </c>
      <c r="E26" s="13">
        <f t="shared" si="0"/>
        <v>1290000</v>
      </c>
      <c r="F26" s="88"/>
      <c r="G26" s="88">
        <v>7.39</v>
      </c>
      <c r="H26" s="88">
        <v>4.48</v>
      </c>
      <c r="I26" s="89">
        <v>0.38461538461538464</v>
      </c>
      <c r="J26" s="89">
        <v>0.7692307692307693</v>
      </c>
      <c r="K26" s="88">
        <f t="shared" si="1"/>
        <v>11.870000000000001</v>
      </c>
      <c r="L26" s="92">
        <f t="shared" si="2"/>
        <v>71220</v>
      </c>
    </row>
    <row r="27" spans="1:12" ht="12.75">
      <c r="A27" s="1" t="s">
        <v>501</v>
      </c>
      <c r="B27" t="s">
        <v>523</v>
      </c>
      <c r="C27" s="13">
        <v>100000</v>
      </c>
      <c r="D27">
        <v>34</v>
      </c>
      <c r="E27" s="13">
        <f t="shared" si="0"/>
        <v>3400000</v>
      </c>
      <c r="F27" s="88">
        <v>1.8</v>
      </c>
      <c r="G27" s="88"/>
      <c r="H27" s="88"/>
      <c r="I27" s="88"/>
      <c r="J27" s="88"/>
      <c r="K27" s="88">
        <f t="shared" si="1"/>
        <v>1.8</v>
      </c>
      <c r="L27" s="92">
        <f t="shared" si="2"/>
        <v>180000</v>
      </c>
    </row>
    <row r="28" spans="1:14" ht="12.75">
      <c r="A28" s="1" t="s">
        <v>501</v>
      </c>
      <c r="B28" t="s">
        <v>524</v>
      </c>
      <c r="C28" s="13">
        <v>100000</v>
      </c>
      <c r="D28">
        <v>22</v>
      </c>
      <c r="E28" s="13">
        <f t="shared" si="0"/>
        <v>2200000</v>
      </c>
      <c r="F28" s="88">
        <v>0</v>
      </c>
      <c r="G28" s="88"/>
      <c r="H28" s="88"/>
      <c r="I28" s="88"/>
      <c r="J28" s="88"/>
      <c r="K28" s="88">
        <f t="shared" si="1"/>
        <v>0</v>
      </c>
      <c r="L28" s="92">
        <f t="shared" si="2"/>
        <v>0</v>
      </c>
      <c r="N28" t="s">
        <v>1050</v>
      </c>
    </row>
    <row r="29" spans="1:12" ht="12.75">
      <c r="A29" s="1" t="s">
        <v>501</v>
      </c>
      <c r="B29" t="s">
        <v>525</v>
      </c>
      <c r="C29" s="13">
        <v>10000</v>
      </c>
      <c r="D29">
        <v>75</v>
      </c>
      <c r="E29" s="13">
        <f t="shared" si="0"/>
        <v>750000</v>
      </c>
      <c r="F29" s="88">
        <v>1.72</v>
      </c>
      <c r="G29" s="88"/>
      <c r="H29" s="88"/>
      <c r="I29" s="88"/>
      <c r="J29" s="88"/>
      <c r="K29" s="88">
        <f t="shared" si="1"/>
        <v>1.72</v>
      </c>
      <c r="L29" s="92">
        <f t="shared" si="2"/>
        <v>17200</v>
      </c>
    </row>
    <row r="30" spans="1:12" ht="12.75">
      <c r="A30" s="1" t="s">
        <v>501</v>
      </c>
      <c r="B30" t="s">
        <v>526</v>
      </c>
      <c r="C30" s="13">
        <v>3200</v>
      </c>
      <c r="D30">
        <v>192</v>
      </c>
      <c r="E30" s="13">
        <f t="shared" si="0"/>
        <v>614400</v>
      </c>
      <c r="F30" s="88">
        <v>9.12</v>
      </c>
      <c r="G30" s="88"/>
      <c r="H30" s="88"/>
      <c r="I30" s="88"/>
      <c r="J30" s="88"/>
      <c r="K30" s="88">
        <f t="shared" si="1"/>
        <v>9.12</v>
      </c>
      <c r="L30" s="92">
        <f t="shared" si="2"/>
        <v>29183.999999999996</v>
      </c>
    </row>
    <row r="31" spans="1:12" ht="12.75">
      <c r="A31" s="1" t="s">
        <v>501</v>
      </c>
      <c r="B31" t="s">
        <v>527</v>
      </c>
      <c r="C31" s="13">
        <v>30000</v>
      </c>
      <c r="D31">
        <v>9</v>
      </c>
      <c r="E31" s="13">
        <f t="shared" si="0"/>
        <v>270000</v>
      </c>
      <c r="F31" s="88">
        <v>0</v>
      </c>
      <c r="G31" s="88"/>
      <c r="H31" s="88"/>
      <c r="I31" s="88"/>
      <c r="J31" s="88"/>
      <c r="K31" s="88">
        <f t="shared" si="1"/>
        <v>0</v>
      </c>
      <c r="L31" s="92">
        <f t="shared" si="2"/>
        <v>0</v>
      </c>
    </row>
    <row r="32" spans="1:13" ht="12.75">
      <c r="A32" s="1" t="s">
        <v>501</v>
      </c>
      <c r="B32" t="s">
        <v>528</v>
      </c>
      <c r="C32" s="13">
        <v>48000</v>
      </c>
      <c r="D32">
        <v>179</v>
      </c>
      <c r="E32" s="13">
        <f t="shared" si="0"/>
        <v>8592000</v>
      </c>
      <c r="F32" s="88"/>
      <c r="G32" s="88">
        <v>5</v>
      </c>
      <c r="H32" s="88">
        <v>3.92</v>
      </c>
      <c r="I32" s="89">
        <v>0.3076923076923077</v>
      </c>
      <c r="J32" s="89">
        <v>0.7692307692307693</v>
      </c>
      <c r="K32" s="88">
        <f t="shared" si="1"/>
        <v>8.92</v>
      </c>
      <c r="L32" s="92">
        <f t="shared" si="2"/>
        <v>428160</v>
      </c>
      <c r="M32" t="s">
        <v>529</v>
      </c>
    </row>
    <row r="33" spans="1:12" ht="12.75">
      <c r="A33" s="1" t="s">
        <v>501</v>
      </c>
      <c r="B33" t="s">
        <v>530</v>
      </c>
      <c r="C33" s="13">
        <v>4800</v>
      </c>
      <c r="D33">
        <v>471</v>
      </c>
      <c r="E33" s="13">
        <f t="shared" si="0"/>
        <v>2260800</v>
      </c>
      <c r="F33" s="88"/>
      <c r="G33" s="88">
        <v>11.64</v>
      </c>
      <c r="H33" s="88">
        <v>12.82</v>
      </c>
      <c r="I33" s="89">
        <v>0.07692307692307693</v>
      </c>
      <c r="J33" s="89">
        <v>0.5384615384615384</v>
      </c>
      <c r="K33" s="88">
        <f t="shared" si="1"/>
        <v>24.46</v>
      </c>
      <c r="L33" s="92">
        <f t="shared" si="2"/>
        <v>117408</v>
      </c>
    </row>
    <row r="34" spans="1:12" ht="12.75">
      <c r="A34" s="1" t="s">
        <v>501</v>
      </c>
      <c r="B34" t="s">
        <v>1333</v>
      </c>
      <c r="C34" s="13">
        <v>125000</v>
      </c>
      <c r="D34">
        <v>114</v>
      </c>
      <c r="E34" s="13">
        <f t="shared" si="0"/>
        <v>14250000</v>
      </c>
      <c r="F34" s="88">
        <v>4.9</v>
      </c>
      <c r="G34" s="88"/>
      <c r="H34" s="88"/>
      <c r="I34" s="88"/>
      <c r="J34" s="88"/>
      <c r="K34" s="88">
        <f t="shared" si="1"/>
        <v>4.9</v>
      </c>
      <c r="L34" s="92">
        <f t="shared" si="2"/>
        <v>612500</v>
      </c>
    </row>
    <row r="35" spans="1:12" ht="12.75">
      <c r="A35" s="1" t="s">
        <v>501</v>
      </c>
      <c r="B35" t="s">
        <v>1334</v>
      </c>
      <c r="C35" s="13">
        <v>125000</v>
      </c>
      <c r="D35">
        <v>69.25</v>
      </c>
      <c r="E35" s="13">
        <f t="shared" si="0"/>
        <v>8656250</v>
      </c>
      <c r="F35" s="88">
        <v>2</v>
      </c>
      <c r="G35" s="88"/>
      <c r="H35" s="88"/>
      <c r="I35" s="88"/>
      <c r="J35" s="88"/>
      <c r="K35" s="88">
        <f t="shared" si="1"/>
        <v>2</v>
      </c>
      <c r="L35" s="92">
        <f t="shared" si="2"/>
        <v>250000</v>
      </c>
    </row>
    <row r="36" spans="1:12" ht="12.75">
      <c r="A36" s="1" t="s">
        <v>501</v>
      </c>
      <c r="B36" t="s">
        <v>533</v>
      </c>
      <c r="C36" s="13">
        <v>45000</v>
      </c>
      <c r="D36">
        <v>35.5</v>
      </c>
      <c r="E36" s="13">
        <f t="shared" si="0"/>
        <v>1597500</v>
      </c>
      <c r="F36" s="88">
        <v>0</v>
      </c>
      <c r="G36" s="88"/>
      <c r="H36" s="88"/>
      <c r="I36" s="88"/>
      <c r="J36" s="88"/>
      <c r="K36" s="88">
        <f t="shared" si="1"/>
        <v>0</v>
      </c>
      <c r="L36" s="92">
        <f t="shared" si="2"/>
        <v>0</v>
      </c>
    </row>
    <row r="37" spans="1:14" ht="12.75">
      <c r="A37" s="1" t="s">
        <v>501</v>
      </c>
      <c r="B37" t="s">
        <v>534</v>
      </c>
      <c r="C37" s="13">
        <v>10000</v>
      </c>
      <c r="D37">
        <v>77</v>
      </c>
      <c r="E37" s="13">
        <f t="shared" si="0"/>
        <v>770000</v>
      </c>
      <c r="F37" s="88">
        <v>5.7</v>
      </c>
      <c r="G37" s="88"/>
      <c r="H37" s="88"/>
      <c r="I37" s="88"/>
      <c r="J37" s="88"/>
      <c r="K37" s="88">
        <f t="shared" si="1"/>
        <v>5.7</v>
      </c>
      <c r="L37" s="92">
        <f t="shared" si="2"/>
        <v>57000</v>
      </c>
      <c r="N37" t="s">
        <v>1512</v>
      </c>
    </row>
    <row r="38" spans="1:12" ht="12.75">
      <c r="A38" s="1" t="s">
        <v>501</v>
      </c>
      <c r="B38" t="s">
        <v>535</v>
      </c>
      <c r="C38" s="13">
        <v>125000</v>
      </c>
      <c r="D38">
        <v>15.5</v>
      </c>
      <c r="E38" s="13">
        <f t="shared" si="0"/>
        <v>1937500</v>
      </c>
      <c r="F38" s="88">
        <v>0</v>
      </c>
      <c r="G38" s="88"/>
      <c r="H38" s="88"/>
      <c r="I38" s="88"/>
      <c r="J38" s="88"/>
      <c r="K38" s="88">
        <f t="shared" si="1"/>
        <v>0</v>
      </c>
      <c r="L38" s="92">
        <f t="shared" si="2"/>
        <v>0</v>
      </c>
    </row>
    <row r="39" spans="1:12" ht="12.75">
      <c r="A39" s="1" t="s">
        <v>501</v>
      </c>
      <c r="B39" t="s">
        <v>536</v>
      </c>
      <c r="C39" s="13">
        <v>30000</v>
      </c>
      <c r="D39">
        <v>118</v>
      </c>
      <c r="E39" s="13">
        <f t="shared" si="0"/>
        <v>3540000</v>
      </c>
      <c r="F39" s="88">
        <v>9.35</v>
      </c>
      <c r="G39" s="88"/>
      <c r="H39" s="88"/>
      <c r="I39" s="88"/>
      <c r="J39" s="88"/>
      <c r="K39" s="88">
        <f t="shared" si="1"/>
        <v>9.35</v>
      </c>
      <c r="L39" s="92">
        <f t="shared" si="2"/>
        <v>280500</v>
      </c>
    </row>
    <row r="40" spans="1:12" ht="12.75">
      <c r="A40" s="1" t="s">
        <v>501</v>
      </c>
      <c r="B40" t="s">
        <v>537</v>
      </c>
      <c r="C40" s="13">
        <v>15000</v>
      </c>
      <c r="D40">
        <v>36.5</v>
      </c>
      <c r="E40" s="13">
        <f t="shared" si="0"/>
        <v>547500</v>
      </c>
      <c r="F40" s="88">
        <v>0</v>
      </c>
      <c r="G40" s="88"/>
      <c r="H40" s="88"/>
      <c r="I40" s="88"/>
      <c r="J40" s="88"/>
      <c r="K40" s="88">
        <f t="shared" si="1"/>
        <v>0</v>
      </c>
      <c r="L40" s="92">
        <f t="shared" si="2"/>
        <v>0</v>
      </c>
    </row>
    <row r="41" spans="1:12" ht="12.75">
      <c r="A41" s="1" t="s">
        <v>501</v>
      </c>
      <c r="B41" t="s">
        <v>538</v>
      </c>
      <c r="C41" s="13">
        <v>10000</v>
      </c>
      <c r="D41">
        <v>74</v>
      </c>
      <c r="E41" s="13">
        <f t="shared" si="0"/>
        <v>740000</v>
      </c>
      <c r="F41" s="88">
        <v>0</v>
      </c>
      <c r="G41" s="88"/>
      <c r="H41" s="88"/>
      <c r="I41" s="88"/>
      <c r="J41" s="88"/>
      <c r="K41" s="88">
        <f t="shared" si="1"/>
        <v>0</v>
      </c>
      <c r="L41" s="92">
        <f t="shared" si="2"/>
        <v>0</v>
      </c>
    </row>
    <row r="42" spans="1:12" ht="12.75">
      <c r="A42" s="1" t="s">
        <v>501</v>
      </c>
      <c r="B42" t="s">
        <v>539</v>
      </c>
      <c r="C42" s="13">
        <v>35000</v>
      </c>
      <c r="D42">
        <v>148</v>
      </c>
      <c r="E42" s="13">
        <f t="shared" si="0"/>
        <v>5180000</v>
      </c>
      <c r="F42" s="88">
        <v>4.67</v>
      </c>
      <c r="G42" s="88"/>
      <c r="H42" s="88"/>
      <c r="I42" s="88"/>
      <c r="J42" s="88"/>
      <c r="K42" s="88">
        <f t="shared" si="1"/>
        <v>4.67</v>
      </c>
      <c r="L42" s="92">
        <f t="shared" si="2"/>
        <v>163450</v>
      </c>
    </row>
    <row r="43" spans="1:12" ht="12.75">
      <c r="A43" s="1" t="s">
        <v>501</v>
      </c>
      <c r="B43" t="s">
        <v>540</v>
      </c>
      <c r="C43" s="13">
        <v>5250</v>
      </c>
      <c r="D43">
        <v>998</v>
      </c>
      <c r="E43" s="13">
        <f t="shared" si="0"/>
        <v>5239500</v>
      </c>
      <c r="G43" s="88">
        <v>47.575</v>
      </c>
      <c r="H43">
        <v>23.1</v>
      </c>
      <c r="I43" s="89">
        <v>0.3076923076923077</v>
      </c>
      <c r="J43" s="89">
        <v>0.6923076923076923</v>
      </c>
      <c r="K43" s="88">
        <f t="shared" si="1"/>
        <v>70.67500000000001</v>
      </c>
      <c r="L43" s="92">
        <f t="shared" si="2"/>
        <v>371043.75000000006</v>
      </c>
    </row>
    <row r="44" spans="1:12" ht="12.75">
      <c r="A44" s="1" t="s">
        <v>501</v>
      </c>
      <c r="B44" t="s">
        <v>541</v>
      </c>
      <c r="C44" s="13">
        <v>45000</v>
      </c>
      <c r="D44">
        <v>242</v>
      </c>
      <c r="E44" s="13">
        <f t="shared" si="0"/>
        <v>10890000</v>
      </c>
      <c r="F44" s="88">
        <v>15.89</v>
      </c>
      <c r="G44" s="88"/>
      <c r="H44" s="88"/>
      <c r="I44" s="88"/>
      <c r="J44" s="88"/>
      <c r="K44" s="88">
        <f t="shared" si="1"/>
        <v>15.89</v>
      </c>
      <c r="L44" s="92">
        <f t="shared" si="2"/>
        <v>715050</v>
      </c>
    </row>
    <row r="45" spans="1:14" ht="12.75">
      <c r="A45" s="1" t="s">
        <v>501</v>
      </c>
      <c r="B45" t="s">
        <v>542</v>
      </c>
      <c r="C45" s="13">
        <v>4000</v>
      </c>
      <c r="D45">
        <v>11.75</v>
      </c>
      <c r="E45" s="13">
        <f t="shared" si="0"/>
        <v>47000</v>
      </c>
      <c r="F45" s="88">
        <v>25.4</v>
      </c>
      <c r="G45" s="88"/>
      <c r="H45" s="88"/>
      <c r="I45" s="88"/>
      <c r="J45" s="88"/>
      <c r="K45" s="88">
        <f t="shared" si="1"/>
        <v>25.4</v>
      </c>
      <c r="L45" s="92">
        <f t="shared" si="2"/>
        <v>101600</v>
      </c>
      <c r="N45" t="s">
        <v>1050</v>
      </c>
    </row>
    <row r="46" spans="1:12" ht="12.75">
      <c r="A46" s="1" t="s">
        <v>501</v>
      </c>
      <c r="B46" t="s">
        <v>543</v>
      </c>
      <c r="C46" s="13">
        <v>32500</v>
      </c>
      <c r="D46">
        <v>11.5</v>
      </c>
      <c r="E46" s="13">
        <f t="shared" si="0"/>
        <v>373750</v>
      </c>
      <c r="F46" s="88">
        <v>0</v>
      </c>
      <c r="G46" s="88"/>
      <c r="H46" s="88"/>
      <c r="I46" s="88"/>
      <c r="J46" s="88"/>
      <c r="K46" s="88">
        <f t="shared" si="1"/>
        <v>0</v>
      </c>
      <c r="L46" s="92">
        <f t="shared" si="2"/>
        <v>0</v>
      </c>
    </row>
    <row r="47" spans="1:14" ht="12.75">
      <c r="A47" s="22" t="s">
        <v>551</v>
      </c>
      <c r="C47" s="3"/>
      <c r="D47" s="3"/>
      <c r="E47" s="13"/>
      <c r="F47" s="88"/>
      <c r="G47" s="88"/>
      <c r="H47" s="88"/>
      <c r="I47" s="88"/>
      <c r="J47" s="88"/>
      <c r="K47" s="88">
        <f t="shared" si="1"/>
        <v>0</v>
      </c>
      <c r="L47" s="92"/>
      <c r="M47" s="3"/>
      <c r="N47" s="3"/>
    </row>
    <row r="48" spans="1:13" ht="12.75">
      <c r="A48" s="1" t="s">
        <v>551</v>
      </c>
      <c r="B48" t="s">
        <v>394</v>
      </c>
      <c r="C48" s="13">
        <v>3600</v>
      </c>
      <c r="D48">
        <v>160</v>
      </c>
      <c r="E48" s="13">
        <f t="shared" si="0"/>
        <v>576000</v>
      </c>
      <c r="F48" s="88">
        <v>0</v>
      </c>
      <c r="G48" s="88"/>
      <c r="H48" s="88"/>
      <c r="I48" s="88"/>
      <c r="J48" s="88"/>
      <c r="K48" s="88">
        <f t="shared" si="1"/>
        <v>0</v>
      </c>
      <c r="L48" s="92">
        <f t="shared" si="2"/>
        <v>0</v>
      </c>
      <c r="M48" t="s">
        <v>1216</v>
      </c>
    </row>
    <row r="49" spans="1:12" ht="12.75">
      <c r="A49" s="1" t="s">
        <v>551</v>
      </c>
      <c r="B49" t="s">
        <v>544</v>
      </c>
      <c r="C49" s="13">
        <v>9000</v>
      </c>
      <c r="D49">
        <v>470</v>
      </c>
      <c r="E49" s="13">
        <f t="shared" si="0"/>
        <v>4230000</v>
      </c>
      <c r="F49" s="88">
        <v>43.22</v>
      </c>
      <c r="G49" s="88"/>
      <c r="H49" s="88"/>
      <c r="I49" s="88"/>
      <c r="J49" s="88"/>
      <c r="K49" s="88">
        <f t="shared" si="1"/>
        <v>43.22</v>
      </c>
      <c r="L49" s="92">
        <f t="shared" si="2"/>
        <v>388980</v>
      </c>
    </row>
    <row r="50" spans="1:14" ht="12.75">
      <c r="A50" s="1" t="s">
        <v>551</v>
      </c>
      <c r="B50" t="s">
        <v>545</v>
      </c>
      <c r="C50" s="13"/>
      <c r="D50">
        <v>350</v>
      </c>
      <c r="E50" s="13">
        <f t="shared" si="0"/>
        <v>350</v>
      </c>
      <c r="F50" s="88">
        <v>33.17</v>
      </c>
      <c r="G50" s="88"/>
      <c r="H50" s="88"/>
      <c r="I50" s="88"/>
      <c r="J50" s="88"/>
      <c r="K50" s="88">
        <f t="shared" si="1"/>
        <v>33.17</v>
      </c>
      <c r="L50" s="92">
        <f t="shared" si="2"/>
        <v>0</v>
      </c>
      <c r="N50" t="s">
        <v>1487</v>
      </c>
    </row>
    <row r="51" spans="1:12" ht="12.75">
      <c r="A51" s="1" t="s">
        <v>551</v>
      </c>
      <c r="B51" t="s">
        <v>546</v>
      </c>
      <c r="C51" s="13">
        <v>3400</v>
      </c>
      <c r="D51">
        <v>395</v>
      </c>
      <c r="E51" s="13">
        <f t="shared" si="0"/>
        <v>1343000</v>
      </c>
      <c r="F51" s="88"/>
      <c r="G51" s="88">
        <v>9.3</v>
      </c>
      <c r="H51" s="88">
        <v>11.44</v>
      </c>
      <c r="I51" s="89">
        <v>0.3076923076923077</v>
      </c>
      <c r="J51" s="89">
        <v>0.7692307692307693</v>
      </c>
      <c r="K51" s="88">
        <f t="shared" si="1"/>
        <v>20.740000000000002</v>
      </c>
      <c r="L51" s="92">
        <f t="shared" si="2"/>
        <v>70516</v>
      </c>
    </row>
    <row r="52" spans="1:12" ht="12.75">
      <c r="A52" s="1" t="s">
        <v>551</v>
      </c>
      <c r="B52" t="s">
        <v>547</v>
      </c>
      <c r="C52" s="13">
        <v>15000</v>
      </c>
      <c r="D52">
        <v>95</v>
      </c>
      <c r="E52" s="13">
        <f t="shared" si="0"/>
        <v>1425000</v>
      </c>
      <c r="F52" s="88">
        <v>4.55</v>
      </c>
      <c r="G52" s="88"/>
      <c r="H52" s="88"/>
      <c r="I52" s="88"/>
      <c r="J52" s="88"/>
      <c r="K52" s="88">
        <f t="shared" si="1"/>
        <v>4.55</v>
      </c>
      <c r="L52" s="92">
        <f t="shared" si="2"/>
        <v>68250</v>
      </c>
    </row>
    <row r="53" spans="1:12" ht="12.75">
      <c r="A53" s="1" t="s">
        <v>551</v>
      </c>
      <c r="B53" t="s">
        <v>548</v>
      </c>
      <c r="C53" s="13">
        <v>20000</v>
      </c>
      <c r="D53">
        <v>90</v>
      </c>
      <c r="E53" s="13">
        <f t="shared" si="0"/>
        <v>1800000</v>
      </c>
      <c r="F53" s="88">
        <v>6.36</v>
      </c>
      <c r="G53" s="88"/>
      <c r="H53" s="88"/>
      <c r="I53" s="88"/>
      <c r="J53" s="88"/>
      <c r="K53" s="88">
        <f t="shared" si="1"/>
        <v>6.36</v>
      </c>
      <c r="L53" s="92">
        <f t="shared" si="2"/>
        <v>127200</v>
      </c>
    </row>
    <row r="54" spans="1:12" ht="12.75">
      <c r="A54" s="1" t="s">
        <v>551</v>
      </c>
      <c r="B54" t="s">
        <v>549</v>
      </c>
      <c r="C54" s="13">
        <v>40000</v>
      </c>
      <c r="D54">
        <v>9</v>
      </c>
      <c r="E54" s="13">
        <f t="shared" si="0"/>
        <v>360000</v>
      </c>
      <c r="F54" s="88">
        <v>0</v>
      </c>
      <c r="G54" s="88"/>
      <c r="H54" s="88"/>
      <c r="I54" s="88"/>
      <c r="J54" s="88"/>
      <c r="K54" s="88">
        <f t="shared" si="1"/>
        <v>0</v>
      </c>
      <c r="L54" s="92">
        <f t="shared" si="2"/>
        <v>0</v>
      </c>
    </row>
    <row r="55" spans="1:12" ht="12.75">
      <c r="A55" s="1" t="s">
        <v>551</v>
      </c>
      <c r="B55" t="s">
        <v>550</v>
      </c>
      <c r="C55" s="13">
        <v>4000</v>
      </c>
      <c r="D55">
        <v>485</v>
      </c>
      <c r="E55" s="13">
        <f t="shared" si="0"/>
        <v>1940000</v>
      </c>
      <c r="F55" s="88">
        <v>20.35</v>
      </c>
      <c r="G55" s="88"/>
      <c r="H55" s="88"/>
      <c r="I55" s="88"/>
      <c r="J55" s="88"/>
      <c r="K55" s="88">
        <f t="shared" si="1"/>
        <v>20.35</v>
      </c>
      <c r="L55" s="92">
        <f t="shared" si="2"/>
        <v>81400</v>
      </c>
    </row>
    <row r="56" spans="1:12" ht="12.75">
      <c r="A56" s="1" t="s">
        <v>551</v>
      </c>
      <c r="B56" t="s">
        <v>552</v>
      </c>
      <c r="C56" s="13">
        <v>20000</v>
      </c>
      <c r="D56">
        <v>295</v>
      </c>
      <c r="E56" s="13">
        <f t="shared" si="0"/>
        <v>5900000</v>
      </c>
      <c r="F56" s="88">
        <v>17.28</v>
      </c>
      <c r="G56" s="88"/>
      <c r="H56" s="88"/>
      <c r="I56" s="88"/>
      <c r="J56" s="88"/>
      <c r="K56" s="88">
        <f t="shared" si="1"/>
        <v>17.28</v>
      </c>
      <c r="L56" s="92">
        <f t="shared" si="2"/>
        <v>345600</v>
      </c>
    </row>
    <row r="57" spans="1:12" ht="12.75">
      <c r="A57" s="1" t="s">
        <v>551</v>
      </c>
      <c r="B57" t="s">
        <v>553</v>
      </c>
      <c r="C57" s="13">
        <v>20000</v>
      </c>
      <c r="D57">
        <v>99</v>
      </c>
      <c r="E57" s="13">
        <f t="shared" si="0"/>
        <v>1980000</v>
      </c>
      <c r="F57" s="88">
        <v>4</v>
      </c>
      <c r="G57" s="88"/>
      <c r="H57" s="88"/>
      <c r="I57" s="88"/>
      <c r="J57" s="88"/>
      <c r="K57" s="88">
        <f t="shared" si="1"/>
        <v>4</v>
      </c>
      <c r="L57" s="92">
        <f t="shared" si="2"/>
        <v>80000</v>
      </c>
    </row>
    <row r="58" spans="1:12" ht="12.75">
      <c r="A58" s="1" t="s">
        <v>551</v>
      </c>
      <c r="B58" t="s">
        <v>554</v>
      </c>
      <c r="C58" s="13">
        <v>40000</v>
      </c>
      <c r="D58">
        <v>69</v>
      </c>
      <c r="E58" s="13">
        <f t="shared" si="0"/>
        <v>2760000</v>
      </c>
      <c r="F58" s="88">
        <v>0</v>
      </c>
      <c r="G58" s="88"/>
      <c r="H58" s="88"/>
      <c r="I58" s="88"/>
      <c r="J58" s="88"/>
      <c r="K58" s="88">
        <f t="shared" si="1"/>
        <v>0</v>
      </c>
      <c r="L58" s="92">
        <f t="shared" si="2"/>
        <v>0</v>
      </c>
    </row>
    <row r="59" spans="1:12" ht="12.75">
      <c r="A59" s="1" t="s">
        <v>551</v>
      </c>
      <c r="B59" t="s">
        <v>555</v>
      </c>
      <c r="C59" s="13">
        <v>6000</v>
      </c>
      <c r="D59">
        <v>510</v>
      </c>
      <c r="E59" s="13">
        <f t="shared" si="0"/>
        <v>3060000</v>
      </c>
      <c r="F59" s="88">
        <v>15.54</v>
      </c>
      <c r="G59" s="88"/>
      <c r="H59" s="88"/>
      <c r="I59" s="88"/>
      <c r="J59" s="88"/>
      <c r="K59" s="88">
        <f t="shared" si="1"/>
        <v>15.54</v>
      </c>
      <c r="L59" s="92">
        <f t="shared" si="2"/>
        <v>93240</v>
      </c>
    </row>
    <row r="60" spans="1:12" ht="12.75">
      <c r="A60" s="1" t="s">
        <v>551</v>
      </c>
      <c r="B60" t="s">
        <v>556</v>
      </c>
      <c r="C60" s="13">
        <v>12554</v>
      </c>
      <c r="D60">
        <v>450</v>
      </c>
      <c r="E60" s="13">
        <f t="shared" si="0"/>
        <v>5649300</v>
      </c>
      <c r="F60" s="88">
        <v>25</v>
      </c>
      <c r="G60" s="88"/>
      <c r="H60" s="88"/>
      <c r="I60" s="88"/>
      <c r="J60" s="88"/>
      <c r="K60" s="88">
        <f t="shared" si="1"/>
        <v>25</v>
      </c>
      <c r="L60" s="92">
        <f t="shared" si="2"/>
        <v>313850</v>
      </c>
    </row>
    <row r="61" spans="1:14" ht="12.75">
      <c r="A61" s="1" t="s">
        <v>551</v>
      </c>
      <c r="B61" t="s">
        <v>557</v>
      </c>
      <c r="C61" s="13">
        <v>23500</v>
      </c>
      <c r="D61">
        <v>130</v>
      </c>
      <c r="E61" s="13">
        <f t="shared" si="0"/>
        <v>3055000</v>
      </c>
      <c r="F61" s="88">
        <v>5.45</v>
      </c>
      <c r="G61" s="88"/>
      <c r="H61" s="88"/>
      <c r="I61" s="88"/>
      <c r="J61" s="88"/>
      <c r="K61" s="88">
        <f t="shared" si="1"/>
        <v>5.45</v>
      </c>
      <c r="L61" s="92">
        <f t="shared" si="2"/>
        <v>128075</v>
      </c>
      <c r="N61" t="s">
        <v>1512</v>
      </c>
    </row>
    <row r="62" spans="1:12" ht="12.75">
      <c r="A62" s="1" t="s">
        <v>551</v>
      </c>
      <c r="B62" t="s">
        <v>558</v>
      </c>
      <c r="C62" s="13">
        <v>2750</v>
      </c>
      <c r="D62">
        <v>138</v>
      </c>
      <c r="E62" s="13">
        <f t="shared" si="0"/>
        <v>379500</v>
      </c>
      <c r="F62" s="88">
        <v>0</v>
      </c>
      <c r="G62" s="88"/>
      <c r="H62" s="88"/>
      <c r="I62" s="88"/>
      <c r="J62" s="88"/>
      <c r="K62" s="88">
        <f t="shared" si="1"/>
        <v>0</v>
      </c>
      <c r="L62" s="92">
        <f t="shared" si="2"/>
        <v>0</v>
      </c>
    </row>
    <row r="63" spans="1:12" ht="12.75">
      <c r="A63" s="1" t="s">
        <v>551</v>
      </c>
      <c r="B63" t="s">
        <v>559</v>
      </c>
      <c r="C63" s="13">
        <v>30000</v>
      </c>
      <c r="D63">
        <v>42</v>
      </c>
      <c r="E63" s="13">
        <f t="shared" si="0"/>
        <v>1260000</v>
      </c>
      <c r="F63" s="88">
        <v>0</v>
      </c>
      <c r="G63" s="88"/>
      <c r="H63" s="88"/>
      <c r="I63" s="88"/>
      <c r="J63" s="88"/>
      <c r="K63" s="88">
        <f t="shared" si="1"/>
        <v>0</v>
      </c>
      <c r="L63" s="92">
        <f t="shared" si="2"/>
        <v>0</v>
      </c>
    </row>
    <row r="64" spans="1:12" ht="12.75">
      <c r="A64" s="1" t="s">
        <v>551</v>
      </c>
      <c r="B64" t="s">
        <v>560</v>
      </c>
      <c r="C64" s="13">
        <v>15000</v>
      </c>
      <c r="D64">
        <v>60</v>
      </c>
      <c r="E64" s="13">
        <f t="shared" si="0"/>
        <v>900000</v>
      </c>
      <c r="F64" s="88">
        <v>0</v>
      </c>
      <c r="G64" s="88"/>
      <c r="H64" s="88"/>
      <c r="I64" s="88"/>
      <c r="J64" s="88"/>
      <c r="K64" s="88">
        <f t="shared" si="1"/>
        <v>0</v>
      </c>
      <c r="L64" s="92">
        <f t="shared" si="2"/>
        <v>0</v>
      </c>
    </row>
    <row r="65" spans="1:12" ht="12.75">
      <c r="A65" s="1" t="s">
        <v>551</v>
      </c>
      <c r="B65" t="s">
        <v>561</v>
      </c>
      <c r="C65" s="13">
        <v>25000</v>
      </c>
      <c r="D65">
        <v>149</v>
      </c>
      <c r="E65" s="13">
        <f t="shared" si="0"/>
        <v>3725000</v>
      </c>
      <c r="F65" s="88">
        <v>7.43</v>
      </c>
      <c r="G65" s="88"/>
      <c r="H65" s="88"/>
      <c r="I65" s="88"/>
      <c r="J65" s="88"/>
      <c r="K65" s="88">
        <f t="shared" si="1"/>
        <v>7.43</v>
      </c>
      <c r="L65" s="92">
        <f t="shared" si="2"/>
        <v>185750</v>
      </c>
    </row>
    <row r="66" spans="1:12" ht="12.75">
      <c r="A66" s="1" t="s">
        <v>551</v>
      </c>
      <c r="B66" t="s">
        <v>562</v>
      </c>
      <c r="C66" s="13">
        <v>12000</v>
      </c>
      <c r="D66">
        <v>300</v>
      </c>
      <c r="E66" s="13">
        <f aca="true" t="shared" si="3" ref="E66:E125">PRODUCT(C66,D66)</f>
        <v>3600000</v>
      </c>
      <c r="F66" s="88"/>
      <c r="G66" s="88">
        <v>0</v>
      </c>
      <c r="H66" s="88">
        <v>11.8</v>
      </c>
      <c r="I66" s="89">
        <v>0.07692307692307693</v>
      </c>
      <c r="J66" s="89">
        <v>0.46153846153846156</v>
      </c>
      <c r="K66" s="88">
        <f t="shared" si="1"/>
        <v>11.8</v>
      </c>
      <c r="L66" s="92">
        <f t="shared" si="2"/>
        <v>141600</v>
      </c>
    </row>
    <row r="67" spans="1:14" ht="12.75">
      <c r="A67" s="1" t="s">
        <v>551</v>
      </c>
      <c r="B67" t="s">
        <v>1192</v>
      </c>
      <c r="C67" s="13">
        <v>12000</v>
      </c>
      <c r="D67">
        <v>77</v>
      </c>
      <c r="E67" s="13">
        <f t="shared" si="3"/>
        <v>924000</v>
      </c>
      <c r="F67" s="88">
        <v>0</v>
      </c>
      <c r="G67" s="88"/>
      <c r="H67" s="88"/>
      <c r="I67" s="88"/>
      <c r="J67" s="88"/>
      <c r="K67" s="88">
        <f t="shared" si="1"/>
        <v>0</v>
      </c>
      <c r="L67" s="92">
        <f t="shared" si="2"/>
        <v>0</v>
      </c>
      <c r="M67" t="s">
        <v>1216</v>
      </c>
      <c r="N67" t="s">
        <v>1050</v>
      </c>
    </row>
    <row r="68" spans="1:12" ht="12.75">
      <c r="A68" s="1" t="s">
        <v>551</v>
      </c>
      <c r="B68" t="s">
        <v>563</v>
      </c>
      <c r="C68" s="13">
        <v>4400</v>
      </c>
      <c r="D68">
        <v>378</v>
      </c>
      <c r="E68" s="13">
        <f t="shared" si="3"/>
        <v>1663200</v>
      </c>
      <c r="F68" s="88">
        <v>0</v>
      </c>
      <c r="G68" s="88"/>
      <c r="H68" s="88"/>
      <c r="I68" s="88"/>
      <c r="J68" s="88"/>
      <c r="K68" s="88">
        <f aca="true" t="shared" si="4" ref="K68:K131">SUM(F68:H68)</f>
        <v>0</v>
      </c>
      <c r="L68" s="92">
        <f aca="true" t="shared" si="5" ref="L68:L131">C68*K68</f>
        <v>0</v>
      </c>
    </row>
    <row r="69" spans="1:12" ht="12.75">
      <c r="A69" s="1" t="s">
        <v>551</v>
      </c>
      <c r="B69" t="s">
        <v>564</v>
      </c>
      <c r="C69" s="13">
        <v>10250</v>
      </c>
      <c r="D69">
        <v>522</v>
      </c>
      <c r="E69" s="13">
        <f t="shared" si="3"/>
        <v>5350500</v>
      </c>
      <c r="F69" s="88"/>
      <c r="G69" s="88">
        <v>22.5</v>
      </c>
      <c r="H69" s="88">
        <v>7.5</v>
      </c>
      <c r="I69" s="89">
        <v>0.46153846153846156</v>
      </c>
      <c r="J69" s="89">
        <v>0.9230769230769231</v>
      </c>
      <c r="K69" s="88">
        <f t="shared" si="4"/>
        <v>30</v>
      </c>
      <c r="L69" s="92">
        <f t="shared" si="5"/>
        <v>307500</v>
      </c>
    </row>
    <row r="70" spans="1:12" ht="12.75">
      <c r="A70" s="1" t="s">
        <v>551</v>
      </c>
      <c r="B70" t="s">
        <v>565</v>
      </c>
      <c r="C70" s="13">
        <v>48000</v>
      </c>
      <c r="D70">
        <v>105</v>
      </c>
      <c r="E70" s="13">
        <f t="shared" si="3"/>
        <v>5040000</v>
      </c>
      <c r="F70" s="88">
        <v>0</v>
      </c>
      <c r="G70" s="88"/>
      <c r="H70" s="88"/>
      <c r="I70" s="88"/>
      <c r="J70" s="88"/>
      <c r="K70" s="88">
        <f t="shared" si="4"/>
        <v>0</v>
      </c>
      <c r="L70" s="92">
        <f t="shared" si="5"/>
        <v>0</v>
      </c>
    </row>
    <row r="71" spans="1:14" ht="12.75">
      <c r="A71" s="22" t="s">
        <v>566</v>
      </c>
      <c r="C71" s="3"/>
      <c r="D71" s="3"/>
      <c r="E71" s="13"/>
      <c r="F71" s="88"/>
      <c r="G71" s="88"/>
      <c r="H71" s="88"/>
      <c r="I71" s="88"/>
      <c r="J71" s="88"/>
      <c r="K71" s="88">
        <f t="shared" si="4"/>
        <v>0</v>
      </c>
      <c r="L71" s="92"/>
      <c r="M71" s="3"/>
      <c r="N71" s="3"/>
    </row>
    <row r="72" spans="1:12" ht="12.75">
      <c r="A72" s="1" t="s">
        <v>566</v>
      </c>
      <c r="B72" t="s">
        <v>567</v>
      </c>
      <c r="C72" s="13">
        <v>1000</v>
      </c>
      <c r="D72">
        <v>110</v>
      </c>
      <c r="E72" s="13">
        <f t="shared" si="3"/>
        <v>110000</v>
      </c>
      <c r="F72" s="88">
        <v>55.725</v>
      </c>
      <c r="G72" s="88"/>
      <c r="H72" s="88"/>
      <c r="I72" s="88"/>
      <c r="J72" s="88"/>
      <c r="K72" s="88">
        <f t="shared" si="4"/>
        <v>55.725</v>
      </c>
      <c r="L72" s="92">
        <f t="shared" si="5"/>
        <v>55725</v>
      </c>
    </row>
    <row r="73" spans="1:13" ht="12.75">
      <c r="A73" s="1" t="s">
        <v>566</v>
      </c>
      <c r="B73" t="s">
        <v>568</v>
      </c>
      <c r="C73" s="13">
        <v>3200</v>
      </c>
      <c r="D73">
        <v>1161</v>
      </c>
      <c r="E73" s="13">
        <f t="shared" si="3"/>
        <v>3715200</v>
      </c>
      <c r="F73" s="88"/>
      <c r="G73" s="88">
        <v>49.15</v>
      </c>
      <c r="H73" s="88">
        <v>20</v>
      </c>
      <c r="I73" s="89">
        <v>0.3076923076923077</v>
      </c>
      <c r="J73" s="89">
        <v>0.7692307692307693</v>
      </c>
      <c r="K73" s="88">
        <f t="shared" si="4"/>
        <v>69.15</v>
      </c>
      <c r="L73" s="92">
        <f t="shared" si="5"/>
        <v>221280.00000000003</v>
      </c>
      <c r="M73" t="s">
        <v>1216</v>
      </c>
    </row>
    <row r="74" spans="1:12" ht="12.75">
      <c r="A74" s="1" t="s">
        <v>566</v>
      </c>
      <c r="B74" t="s">
        <v>1427</v>
      </c>
      <c r="C74" s="13">
        <v>11000</v>
      </c>
      <c r="D74">
        <v>112</v>
      </c>
      <c r="E74" s="13">
        <f t="shared" si="3"/>
        <v>1232000</v>
      </c>
      <c r="F74" s="88">
        <v>5.85</v>
      </c>
      <c r="G74" s="88"/>
      <c r="H74" s="88"/>
      <c r="I74" s="88"/>
      <c r="J74" s="88"/>
      <c r="K74" s="88">
        <f t="shared" si="4"/>
        <v>5.85</v>
      </c>
      <c r="L74" s="92">
        <f t="shared" si="5"/>
        <v>64349.99999999999</v>
      </c>
    </row>
    <row r="75" spans="1:14" ht="12.75">
      <c r="A75" s="1" t="s">
        <v>566</v>
      </c>
      <c r="B75" t="s">
        <v>570</v>
      </c>
      <c r="C75" s="13">
        <v>20000</v>
      </c>
      <c r="D75">
        <v>191</v>
      </c>
      <c r="E75" s="13">
        <f t="shared" si="3"/>
        <v>3820000</v>
      </c>
      <c r="F75" s="88">
        <v>0</v>
      </c>
      <c r="G75" s="88"/>
      <c r="H75" s="88"/>
      <c r="I75" s="88"/>
      <c r="J75" s="88"/>
      <c r="K75" s="88">
        <f t="shared" si="4"/>
        <v>0</v>
      </c>
      <c r="L75" s="92">
        <f t="shared" si="5"/>
        <v>0</v>
      </c>
      <c r="N75" t="s">
        <v>1512</v>
      </c>
    </row>
    <row r="76" spans="1:12" ht="12.75">
      <c r="A76" s="1" t="s">
        <v>566</v>
      </c>
      <c r="B76" t="s">
        <v>571</v>
      </c>
      <c r="C76" s="13">
        <v>18000</v>
      </c>
      <c r="D76">
        <v>50</v>
      </c>
      <c r="E76" s="13">
        <f t="shared" si="3"/>
        <v>900000</v>
      </c>
      <c r="F76" s="88">
        <v>3.25</v>
      </c>
      <c r="G76" s="88"/>
      <c r="H76" s="88"/>
      <c r="I76" s="88"/>
      <c r="J76" s="88"/>
      <c r="K76" s="88">
        <f t="shared" si="4"/>
        <v>3.25</v>
      </c>
      <c r="L76" s="92">
        <f t="shared" si="5"/>
        <v>58500</v>
      </c>
    </row>
    <row r="77" spans="1:12" ht="12.75">
      <c r="A77" s="1" t="s">
        <v>566</v>
      </c>
      <c r="B77" t="s">
        <v>572</v>
      </c>
      <c r="C77" s="13">
        <v>8000</v>
      </c>
      <c r="D77">
        <v>75</v>
      </c>
      <c r="E77" s="13">
        <f t="shared" si="3"/>
        <v>600000</v>
      </c>
      <c r="F77" s="88">
        <v>0</v>
      </c>
      <c r="G77" s="88"/>
      <c r="H77" s="88"/>
      <c r="I77" s="88"/>
      <c r="J77" s="88"/>
      <c r="K77" s="88">
        <f t="shared" si="4"/>
        <v>0</v>
      </c>
      <c r="L77" s="92">
        <f t="shared" si="5"/>
        <v>0</v>
      </c>
    </row>
    <row r="78" spans="1:13" ht="12.75">
      <c r="A78" s="1" t="s">
        <v>566</v>
      </c>
      <c r="B78" t="s">
        <v>573</v>
      </c>
      <c r="C78" s="13">
        <v>15000</v>
      </c>
      <c r="D78">
        <v>810</v>
      </c>
      <c r="E78" s="13">
        <f t="shared" si="3"/>
        <v>12150000</v>
      </c>
      <c r="F78" s="88">
        <v>27.917</v>
      </c>
      <c r="G78" s="88"/>
      <c r="H78" s="88"/>
      <c r="I78" s="88"/>
      <c r="J78" s="88"/>
      <c r="K78" s="88">
        <f t="shared" si="4"/>
        <v>27.917</v>
      </c>
      <c r="L78" s="92">
        <f t="shared" si="5"/>
        <v>418755</v>
      </c>
      <c r="M78" t="s">
        <v>1216</v>
      </c>
    </row>
    <row r="79" spans="1:14" ht="12.75">
      <c r="A79" s="1" t="s">
        <v>566</v>
      </c>
      <c r="B79" t="s">
        <v>574</v>
      </c>
      <c r="C79" s="13">
        <v>35000</v>
      </c>
      <c r="D79">
        <v>254</v>
      </c>
      <c r="E79" s="13">
        <f t="shared" si="3"/>
        <v>8890000</v>
      </c>
      <c r="F79" s="88">
        <v>9.613</v>
      </c>
      <c r="G79" s="88"/>
      <c r="H79" s="88"/>
      <c r="I79" s="88"/>
      <c r="J79" s="88"/>
      <c r="K79" s="88">
        <f t="shared" si="4"/>
        <v>9.613</v>
      </c>
      <c r="L79" s="92">
        <f t="shared" si="5"/>
        <v>336455</v>
      </c>
      <c r="M79" t="s">
        <v>1216</v>
      </c>
      <c r="N79" t="s">
        <v>1050</v>
      </c>
    </row>
    <row r="80" spans="1:14" ht="12.75">
      <c r="A80" s="1" t="s">
        <v>566</v>
      </c>
      <c r="B80" t="s">
        <v>575</v>
      </c>
      <c r="C80" s="13">
        <v>20000</v>
      </c>
      <c r="D80">
        <v>179</v>
      </c>
      <c r="E80" s="13">
        <f t="shared" si="3"/>
        <v>3580000</v>
      </c>
      <c r="F80" s="88">
        <v>6.48</v>
      </c>
      <c r="G80" s="88"/>
      <c r="H80" s="88"/>
      <c r="I80" s="88"/>
      <c r="J80" s="88"/>
      <c r="K80" s="88">
        <f t="shared" si="4"/>
        <v>6.48</v>
      </c>
      <c r="L80" s="92">
        <f t="shared" si="5"/>
        <v>129600.00000000001</v>
      </c>
      <c r="N80" t="s">
        <v>1233</v>
      </c>
    </row>
    <row r="81" spans="1:15" ht="12.75">
      <c r="A81" s="1" t="s">
        <v>566</v>
      </c>
      <c r="B81" t="s">
        <v>576</v>
      </c>
      <c r="C81" s="13">
        <v>32000</v>
      </c>
      <c r="D81">
        <v>5</v>
      </c>
      <c r="E81" s="13">
        <f t="shared" si="3"/>
        <v>160000</v>
      </c>
      <c r="F81" s="88">
        <v>0</v>
      </c>
      <c r="G81" s="88"/>
      <c r="H81" s="88"/>
      <c r="I81" s="88"/>
      <c r="J81" s="88"/>
      <c r="K81" s="88">
        <f t="shared" si="4"/>
        <v>0</v>
      </c>
      <c r="L81" s="92">
        <f t="shared" si="5"/>
        <v>0</v>
      </c>
      <c r="O81" t="s">
        <v>918</v>
      </c>
    </row>
    <row r="82" spans="1:14" ht="12.75">
      <c r="A82" s="1" t="s">
        <v>566</v>
      </c>
      <c r="B82" t="s">
        <v>577</v>
      </c>
      <c r="C82" s="13">
        <v>40000</v>
      </c>
      <c r="D82">
        <v>169.5</v>
      </c>
      <c r="E82" s="13">
        <f t="shared" si="3"/>
        <v>6780000</v>
      </c>
      <c r="F82" s="88">
        <v>12.43</v>
      </c>
      <c r="G82" s="88"/>
      <c r="H82" s="88"/>
      <c r="I82" s="88"/>
      <c r="J82" s="88"/>
      <c r="K82" s="88">
        <f t="shared" si="4"/>
        <v>12.43</v>
      </c>
      <c r="L82" s="92">
        <f t="shared" si="5"/>
        <v>497200</v>
      </c>
      <c r="N82" t="s">
        <v>1512</v>
      </c>
    </row>
    <row r="83" spans="1:12" ht="12.75">
      <c r="A83" s="1" t="s">
        <v>566</v>
      </c>
      <c r="B83" t="s">
        <v>578</v>
      </c>
      <c r="C83" s="13">
        <v>16000</v>
      </c>
      <c r="D83">
        <v>154</v>
      </c>
      <c r="E83" s="13">
        <f t="shared" si="3"/>
        <v>2464000</v>
      </c>
      <c r="F83" s="88">
        <v>9.93</v>
      </c>
      <c r="G83" s="88"/>
      <c r="H83" s="88"/>
      <c r="I83" s="88"/>
      <c r="J83" s="88"/>
      <c r="K83" s="88">
        <f t="shared" si="4"/>
        <v>9.93</v>
      </c>
      <c r="L83" s="92">
        <f t="shared" si="5"/>
        <v>158880</v>
      </c>
    </row>
    <row r="84" spans="1:14" ht="12.75">
      <c r="A84" s="1" t="s">
        <v>566</v>
      </c>
      <c r="B84" t="s">
        <v>579</v>
      </c>
      <c r="C84" s="13">
        <v>2000</v>
      </c>
      <c r="D84">
        <v>1225</v>
      </c>
      <c r="E84" s="13">
        <f t="shared" si="3"/>
        <v>2450000</v>
      </c>
      <c r="F84" s="88">
        <v>45.3</v>
      </c>
      <c r="G84" s="88"/>
      <c r="H84" s="88"/>
      <c r="I84" s="88"/>
      <c r="J84" s="88"/>
      <c r="K84" s="88">
        <f t="shared" si="4"/>
        <v>45.3</v>
      </c>
      <c r="L84" s="92">
        <f t="shared" si="5"/>
        <v>90600</v>
      </c>
      <c r="N84" t="s">
        <v>1487</v>
      </c>
    </row>
    <row r="85" spans="1:14" ht="12.75">
      <c r="A85" s="22" t="s">
        <v>580</v>
      </c>
      <c r="C85" s="3"/>
      <c r="D85" s="3"/>
      <c r="E85" s="13"/>
      <c r="F85" s="88"/>
      <c r="G85" s="88"/>
      <c r="H85" s="88"/>
      <c r="I85" s="88"/>
      <c r="J85" s="88"/>
      <c r="K85" s="88">
        <f t="shared" si="4"/>
        <v>0</v>
      </c>
      <c r="L85" s="92"/>
      <c r="M85" s="3"/>
      <c r="N85" s="3"/>
    </row>
    <row r="86" spans="1:12" ht="12.75">
      <c r="A86" s="1" t="s">
        <v>580</v>
      </c>
      <c r="B86" t="s">
        <v>581</v>
      </c>
      <c r="C86" s="13">
        <v>43000</v>
      </c>
      <c r="D86">
        <v>93.5</v>
      </c>
      <c r="E86" s="13">
        <f t="shared" si="3"/>
        <v>4020500</v>
      </c>
      <c r="F86" s="88">
        <v>10.05</v>
      </c>
      <c r="G86" s="88"/>
      <c r="H86" s="88"/>
      <c r="I86" s="88"/>
      <c r="J86" s="88"/>
      <c r="K86" s="88">
        <f t="shared" si="4"/>
        <v>10.05</v>
      </c>
      <c r="L86" s="92">
        <f t="shared" si="5"/>
        <v>432150.00000000006</v>
      </c>
    </row>
    <row r="87" spans="1:14" ht="12.75">
      <c r="A87" s="1" t="s">
        <v>580</v>
      </c>
      <c r="B87" t="s">
        <v>582</v>
      </c>
      <c r="C87" s="13">
        <v>20000</v>
      </c>
      <c r="D87">
        <v>35</v>
      </c>
      <c r="E87" s="13">
        <f t="shared" si="3"/>
        <v>700000</v>
      </c>
      <c r="F87" s="88">
        <v>0.65</v>
      </c>
      <c r="G87" s="88"/>
      <c r="H87" s="88"/>
      <c r="I87" s="88"/>
      <c r="J87" s="88"/>
      <c r="K87" s="88">
        <f t="shared" si="4"/>
        <v>0.65</v>
      </c>
      <c r="L87" s="92">
        <f t="shared" si="5"/>
        <v>13000</v>
      </c>
      <c r="N87" t="s">
        <v>1050</v>
      </c>
    </row>
    <row r="88" spans="1:12" ht="12.75">
      <c r="A88" s="1" t="s">
        <v>580</v>
      </c>
      <c r="B88" t="s">
        <v>583</v>
      </c>
      <c r="C88" s="13">
        <v>12800</v>
      </c>
      <c r="D88">
        <v>490</v>
      </c>
      <c r="E88" s="13">
        <f t="shared" si="3"/>
        <v>6272000</v>
      </c>
      <c r="F88" s="88"/>
      <c r="G88" s="88">
        <v>11.55</v>
      </c>
      <c r="H88" s="88">
        <v>11.6</v>
      </c>
      <c r="I88" s="89">
        <v>0.15384615384615385</v>
      </c>
      <c r="J88" s="89">
        <v>0.3076923076923077</v>
      </c>
      <c r="K88" s="88">
        <f t="shared" si="4"/>
        <v>23.15</v>
      </c>
      <c r="L88" s="92">
        <f t="shared" si="5"/>
        <v>296320</v>
      </c>
    </row>
    <row r="89" spans="1:12" ht="12.75">
      <c r="A89" s="1" t="s">
        <v>580</v>
      </c>
      <c r="B89" t="s">
        <v>584</v>
      </c>
      <c r="C89" s="13">
        <v>60000</v>
      </c>
      <c r="D89">
        <v>553</v>
      </c>
      <c r="E89" s="13">
        <f t="shared" si="3"/>
        <v>33180000</v>
      </c>
      <c r="F89" s="88">
        <v>33.65</v>
      </c>
      <c r="G89" s="88"/>
      <c r="H89" s="88"/>
      <c r="I89" s="88"/>
      <c r="J89" s="88"/>
      <c r="K89" s="88">
        <f t="shared" si="4"/>
        <v>33.65</v>
      </c>
      <c r="L89" s="92">
        <f t="shared" si="5"/>
        <v>2019000</v>
      </c>
    </row>
    <row r="90" spans="1:12" ht="12.75">
      <c r="A90" s="1" t="s">
        <v>580</v>
      </c>
      <c r="B90" t="s">
        <v>585</v>
      </c>
      <c r="C90" s="13">
        <v>45000</v>
      </c>
      <c r="D90">
        <v>79</v>
      </c>
      <c r="E90" s="13">
        <f t="shared" si="3"/>
        <v>3555000</v>
      </c>
      <c r="F90" s="88">
        <v>7.35</v>
      </c>
      <c r="G90" s="88"/>
      <c r="H90" s="88"/>
      <c r="I90" s="88"/>
      <c r="J90" s="88"/>
      <c r="K90" s="88">
        <f t="shared" si="4"/>
        <v>7.35</v>
      </c>
      <c r="L90" s="92">
        <f t="shared" si="5"/>
        <v>330750</v>
      </c>
    </row>
    <row r="91" spans="1:12" ht="12.75">
      <c r="A91" s="1" t="s">
        <v>580</v>
      </c>
      <c r="B91" t="s">
        <v>586</v>
      </c>
      <c r="C91" s="13">
        <v>12000</v>
      </c>
      <c r="D91">
        <v>130</v>
      </c>
      <c r="E91" s="13">
        <f t="shared" si="3"/>
        <v>1560000</v>
      </c>
      <c r="F91" s="88"/>
      <c r="G91" s="88">
        <v>0</v>
      </c>
      <c r="H91" s="88">
        <v>2.25</v>
      </c>
      <c r="I91" s="89">
        <v>0.38461538461538464</v>
      </c>
      <c r="J91" s="89">
        <v>0.8461538461538461</v>
      </c>
      <c r="K91" s="88">
        <f t="shared" si="4"/>
        <v>2.25</v>
      </c>
      <c r="L91" s="92">
        <f t="shared" si="5"/>
        <v>27000</v>
      </c>
    </row>
    <row r="92" spans="1:15" ht="12.75">
      <c r="A92" s="1" t="s">
        <v>580</v>
      </c>
      <c r="B92" t="s">
        <v>587</v>
      </c>
      <c r="C92" s="13">
        <v>25000</v>
      </c>
      <c r="D92">
        <v>9.5</v>
      </c>
      <c r="E92" s="13">
        <f t="shared" si="3"/>
        <v>237500</v>
      </c>
      <c r="F92" s="88">
        <v>0</v>
      </c>
      <c r="G92" s="88"/>
      <c r="H92" s="88"/>
      <c r="I92" s="88"/>
      <c r="J92" s="88"/>
      <c r="K92" s="88">
        <f t="shared" si="4"/>
        <v>0</v>
      </c>
      <c r="L92" s="92">
        <f t="shared" si="5"/>
        <v>0</v>
      </c>
      <c r="O92" t="s">
        <v>918</v>
      </c>
    </row>
    <row r="93" spans="1:14" ht="12.75">
      <c r="A93" s="1" t="s">
        <v>580</v>
      </c>
      <c r="B93" t="s">
        <v>588</v>
      </c>
      <c r="C93" s="13">
        <v>20000</v>
      </c>
      <c r="D93">
        <v>200</v>
      </c>
      <c r="E93" s="13">
        <f t="shared" si="3"/>
        <v>4000000</v>
      </c>
      <c r="F93" s="88">
        <v>13.95</v>
      </c>
      <c r="G93" s="88"/>
      <c r="H93" s="88"/>
      <c r="I93" s="88"/>
      <c r="J93" s="88"/>
      <c r="K93" s="88">
        <f t="shared" si="4"/>
        <v>13.95</v>
      </c>
      <c r="L93" s="92">
        <f t="shared" si="5"/>
        <v>279000</v>
      </c>
      <c r="N93" t="s">
        <v>1512</v>
      </c>
    </row>
    <row r="94" spans="1:12" ht="12.75">
      <c r="A94" s="1" t="s">
        <v>580</v>
      </c>
      <c r="B94" t="s">
        <v>589</v>
      </c>
      <c r="C94" s="13">
        <v>10000</v>
      </c>
      <c r="D94">
        <v>194</v>
      </c>
      <c r="E94" s="13">
        <f t="shared" si="3"/>
        <v>1940000</v>
      </c>
      <c r="F94" s="88">
        <v>13.95</v>
      </c>
      <c r="G94" s="88"/>
      <c r="H94" s="88"/>
      <c r="I94" s="88"/>
      <c r="J94" s="88"/>
      <c r="K94" s="88">
        <f t="shared" si="4"/>
        <v>13.95</v>
      </c>
      <c r="L94" s="92">
        <f t="shared" si="5"/>
        <v>139500</v>
      </c>
    </row>
    <row r="95" spans="1:12" ht="12.75">
      <c r="A95" s="1" t="s">
        <v>580</v>
      </c>
      <c r="B95" t="s">
        <v>590</v>
      </c>
      <c r="C95" s="13">
        <v>20000</v>
      </c>
      <c r="D95">
        <v>90</v>
      </c>
      <c r="E95" s="13">
        <f t="shared" si="3"/>
        <v>1800000</v>
      </c>
      <c r="F95" s="88">
        <v>0</v>
      </c>
      <c r="G95" s="88"/>
      <c r="H95" s="88"/>
      <c r="I95" s="88"/>
      <c r="J95" s="88"/>
      <c r="K95" s="88">
        <f t="shared" si="4"/>
        <v>0</v>
      </c>
      <c r="L95" s="92">
        <f t="shared" si="5"/>
        <v>0</v>
      </c>
    </row>
    <row r="96" spans="1:14" ht="12.75">
      <c r="A96" s="22" t="s">
        <v>591</v>
      </c>
      <c r="C96" s="3"/>
      <c r="D96" s="3"/>
      <c r="E96" s="13"/>
      <c r="F96" s="88"/>
      <c r="G96" s="88"/>
      <c r="H96" s="88"/>
      <c r="I96" s="88"/>
      <c r="J96" s="88"/>
      <c r="K96" s="88">
        <f t="shared" si="4"/>
        <v>0</v>
      </c>
      <c r="L96" s="92"/>
      <c r="M96" s="3"/>
      <c r="N96" s="3"/>
    </row>
    <row r="97" spans="1:12" ht="12.75">
      <c r="A97" s="1" t="s">
        <v>591</v>
      </c>
      <c r="B97" t="s">
        <v>612</v>
      </c>
      <c r="C97" s="13">
        <v>60000</v>
      </c>
      <c r="D97">
        <v>65</v>
      </c>
      <c r="E97" s="13">
        <f t="shared" si="3"/>
        <v>3900000</v>
      </c>
      <c r="F97" s="88">
        <v>5</v>
      </c>
      <c r="G97" s="88"/>
      <c r="H97" s="88"/>
      <c r="I97" s="88"/>
      <c r="J97" s="88"/>
      <c r="K97" s="88">
        <f t="shared" si="4"/>
        <v>5</v>
      </c>
      <c r="L97" s="92">
        <f t="shared" si="5"/>
        <v>300000</v>
      </c>
    </row>
    <row r="98" spans="1:12" ht="12.75">
      <c r="A98" s="1" t="s">
        <v>591</v>
      </c>
      <c r="B98" t="s">
        <v>613</v>
      </c>
      <c r="C98" s="13">
        <v>18000</v>
      </c>
      <c r="D98">
        <v>805</v>
      </c>
      <c r="E98" s="13">
        <f t="shared" si="3"/>
        <v>14490000</v>
      </c>
      <c r="F98" s="88">
        <v>36.22</v>
      </c>
      <c r="G98" s="88"/>
      <c r="H98" s="88"/>
      <c r="I98" s="88"/>
      <c r="J98" s="88"/>
      <c r="K98" s="88">
        <f t="shared" si="4"/>
        <v>36.22</v>
      </c>
      <c r="L98" s="92">
        <f t="shared" si="5"/>
        <v>651960</v>
      </c>
    </row>
    <row r="99" spans="1:12" ht="12.75">
      <c r="A99" s="1" t="s">
        <v>591</v>
      </c>
      <c r="B99" t="s">
        <v>614</v>
      </c>
      <c r="C99" s="13">
        <v>9000</v>
      </c>
      <c r="D99">
        <v>805</v>
      </c>
      <c r="E99" s="13">
        <f t="shared" si="3"/>
        <v>7245000</v>
      </c>
      <c r="F99" s="88">
        <v>36.31</v>
      </c>
      <c r="G99" s="88"/>
      <c r="H99" s="88"/>
      <c r="I99" s="88"/>
      <c r="J99" s="88"/>
      <c r="K99" s="88">
        <f t="shared" si="4"/>
        <v>36.31</v>
      </c>
      <c r="L99" s="92">
        <f t="shared" si="5"/>
        <v>326790</v>
      </c>
    </row>
    <row r="100" spans="1:12" ht="12.75">
      <c r="A100" s="1" t="s">
        <v>591</v>
      </c>
      <c r="B100" t="s">
        <v>615</v>
      </c>
      <c r="C100" s="13">
        <v>12000</v>
      </c>
      <c r="D100">
        <v>72</v>
      </c>
      <c r="E100" s="13">
        <f t="shared" si="3"/>
        <v>864000</v>
      </c>
      <c r="F100" s="88"/>
      <c r="G100" s="88">
        <v>2.775</v>
      </c>
      <c r="H100" s="88">
        <v>0</v>
      </c>
      <c r="I100" s="89">
        <v>0.38461538461538464</v>
      </c>
      <c r="J100" s="89">
        <v>0.6153846153846154</v>
      </c>
      <c r="K100" s="88">
        <f t="shared" si="4"/>
        <v>2.775</v>
      </c>
      <c r="L100" s="92">
        <f t="shared" si="5"/>
        <v>33300</v>
      </c>
    </row>
    <row r="101" spans="1:12" ht="12.75">
      <c r="A101" s="1" t="s">
        <v>591</v>
      </c>
      <c r="B101" t="s">
        <v>616</v>
      </c>
      <c r="C101" s="13">
        <v>18000</v>
      </c>
      <c r="D101">
        <v>150</v>
      </c>
      <c r="E101" s="13">
        <f t="shared" si="3"/>
        <v>2700000</v>
      </c>
      <c r="F101" s="88">
        <v>11.5</v>
      </c>
      <c r="G101" s="88"/>
      <c r="H101" s="88"/>
      <c r="I101" s="88"/>
      <c r="J101" s="88"/>
      <c r="K101" s="88">
        <f t="shared" si="4"/>
        <v>11.5</v>
      </c>
      <c r="L101" s="92">
        <f t="shared" si="5"/>
        <v>207000</v>
      </c>
    </row>
    <row r="102" spans="1:12" ht="12.75">
      <c r="A102" s="1" t="s">
        <v>591</v>
      </c>
      <c r="B102" t="s">
        <v>617</v>
      </c>
      <c r="C102" s="13">
        <v>20000</v>
      </c>
      <c r="D102">
        <v>275</v>
      </c>
      <c r="E102" s="13">
        <f t="shared" si="3"/>
        <v>5500000</v>
      </c>
      <c r="F102" s="88">
        <v>11.06</v>
      </c>
      <c r="G102" s="88"/>
      <c r="H102" s="88"/>
      <c r="I102" s="88"/>
      <c r="J102" s="88"/>
      <c r="K102" s="88">
        <f t="shared" si="4"/>
        <v>11.06</v>
      </c>
      <c r="L102" s="92">
        <f t="shared" si="5"/>
        <v>221200</v>
      </c>
    </row>
    <row r="103" spans="1:12" ht="12.75">
      <c r="A103" s="1" t="s">
        <v>591</v>
      </c>
      <c r="B103" t="s">
        <v>618</v>
      </c>
      <c r="C103" s="13">
        <v>18000</v>
      </c>
      <c r="D103">
        <v>365</v>
      </c>
      <c r="E103" s="13">
        <f t="shared" si="3"/>
        <v>6570000</v>
      </c>
      <c r="F103" s="88">
        <v>17.1</v>
      </c>
      <c r="G103" s="88"/>
      <c r="H103" s="88"/>
      <c r="I103" s="88"/>
      <c r="J103" s="88"/>
      <c r="K103" s="88">
        <f t="shared" si="4"/>
        <v>17.1</v>
      </c>
      <c r="L103" s="92">
        <f t="shared" si="5"/>
        <v>307800</v>
      </c>
    </row>
    <row r="104" spans="1:12" ht="12.75">
      <c r="A104" s="1" t="s">
        <v>591</v>
      </c>
      <c r="B104" t="s">
        <v>619</v>
      </c>
      <c r="C104" s="13">
        <v>50000</v>
      </c>
      <c r="D104">
        <v>101.5</v>
      </c>
      <c r="E104" s="13">
        <f t="shared" si="3"/>
        <v>5075000</v>
      </c>
      <c r="F104" s="88">
        <v>23.75</v>
      </c>
      <c r="G104" s="88"/>
      <c r="H104" s="88"/>
      <c r="I104" s="88"/>
      <c r="J104" s="88"/>
      <c r="K104" s="88">
        <f t="shared" si="4"/>
        <v>23.75</v>
      </c>
      <c r="L104" s="92">
        <f t="shared" si="5"/>
        <v>1187500</v>
      </c>
    </row>
    <row r="105" spans="1:12" ht="12.75">
      <c r="A105" s="1" t="s">
        <v>591</v>
      </c>
      <c r="B105" t="s">
        <v>620</v>
      </c>
      <c r="C105" s="13">
        <v>16500</v>
      </c>
      <c r="D105">
        <v>104</v>
      </c>
      <c r="E105" s="13">
        <f t="shared" si="3"/>
        <v>1716000</v>
      </c>
      <c r="F105" s="88">
        <v>4.53</v>
      </c>
      <c r="G105" s="88"/>
      <c r="H105" s="88"/>
      <c r="I105" s="88"/>
      <c r="J105" s="88"/>
      <c r="K105" s="88">
        <f t="shared" si="4"/>
        <v>4.53</v>
      </c>
      <c r="L105" s="92">
        <f t="shared" si="5"/>
        <v>74745</v>
      </c>
    </row>
    <row r="106" spans="1:12" ht="12.75">
      <c r="A106" s="1" t="s">
        <v>591</v>
      </c>
      <c r="B106" t="s">
        <v>621</v>
      </c>
      <c r="C106" s="13">
        <v>10000</v>
      </c>
      <c r="D106">
        <v>505</v>
      </c>
      <c r="E106" s="13">
        <f t="shared" si="3"/>
        <v>5050000</v>
      </c>
      <c r="F106" s="88">
        <v>22.75</v>
      </c>
      <c r="G106" s="88"/>
      <c r="H106" s="88"/>
      <c r="I106" s="88"/>
      <c r="J106" s="88"/>
      <c r="K106" s="88">
        <f t="shared" si="4"/>
        <v>22.75</v>
      </c>
      <c r="L106" s="92">
        <f t="shared" si="5"/>
        <v>227500</v>
      </c>
    </row>
    <row r="107" spans="1:12" ht="12.75">
      <c r="A107" s="1" t="s">
        <v>591</v>
      </c>
      <c r="B107" t="s">
        <v>622</v>
      </c>
      <c r="C107" s="13">
        <v>28000</v>
      </c>
      <c r="D107">
        <v>584</v>
      </c>
      <c r="E107" s="13">
        <f t="shared" si="3"/>
        <v>16352000</v>
      </c>
      <c r="F107" s="88">
        <v>35</v>
      </c>
      <c r="G107" s="88"/>
      <c r="H107" s="88"/>
      <c r="I107" s="88"/>
      <c r="J107" s="88"/>
      <c r="K107" s="88">
        <f t="shared" si="4"/>
        <v>35</v>
      </c>
      <c r="L107" s="92">
        <f t="shared" si="5"/>
        <v>980000</v>
      </c>
    </row>
    <row r="108" spans="1:12" ht="12.75">
      <c r="A108" s="1" t="s">
        <v>591</v>
      </c>
      <c r="B108" t="s">
        <v>623</v>
      </c>
      <c r="C108" s="13">
        <v>16000</v>
      </c>
      <c r="D108">
        <v>162</v>
      </c>
      <c r="E108" s="13">
        <f t="shared" si="3"/>
        <v>2592000</v>
      </c>
      <c r="F108" s="88">
        <v>13.85</v>
      </c>
      <c r="G108" s="88"/>
      <c r="H108" s="88"/>
      <c r="I108" s="88"/>
      <c r="J108" s="88"/>
      <c r="K108" s="88">
        <f t="shared" si="4"/>
        <v>13.85</v>
      </c>
      <c r="L108" s="92">
        <f t="shared" si="5"/>
        <v>221600</v>
      </c>
    </row>
    <row r="109" spans="1:12" ht="12.75">
      <c r="A109" s="1" t="s">
        <v>591</v>
      </c>
      <c r="B109" t="s">
        <v>624</v>
      </c>
      <c r="C109" s="13">
        <v>15000</v>
      </c>
      <c r="D109">
        <v>100</v>
      </c>
      <c r="E109" s="13">
        <f t="shared" si="3"/>
        <v>1500000</v>
      </c>
      <c r="F109" s="88">
        <v>4.59</v>
      </c>
      <c r="G109" s="88"/>
      <c r="H109" s="88"/>
      <c r="I109" s="88"/>
      <c r="J109" s="88"/>
      <c r="K109" s="88">
        <f t="shared" si="4"/>
        <v>4.59</v>
      </c>
      <c r="L109" s="92">
        <f t="shared" si="5"/>
        <v>68850</v>
      </c>
    </row>
    <row r="110" spans="1:12" ht="12.75">
      <c r="A110" s="1" t="s">
        <v>591</v>
      </c>
      <c r="B110" t="s">
        <v>625</v>
      </c>
      <c r="C110" s="13">
        <v>106000</v>
      </c>
      <c r="D110">
        <v>180</v>
      </c>
      <c r="E110" s="13">
        <f t="shared" si="3"/>
        <v>19080000</v>
      </c>
      <c r="F110" s="88">
        <v>9.1</v>
      </c>
      <c r="G110" s="88"/>
      <c r="H110" s="88"/>
      <c r="I110" s="88"/>
      <c r="J110" s="88"/>
      <c r="K110" s="88">
        <f t="shared" si="4"/>
        <v>9.1</v>
      </c>
      <c r="L110" s="92">
        <f t="shared" si="5"/>
        <v>964600</v>
      </c>
    </row>
    <row r="111" spans="1:12" ht="12.75">
      <c r="A111" s="1" t="s">
        <v>591</v>
      </c>
      <c r="B111" t="s">
        <v>626</v>
      </c>
      <c r="C111" s="13">
        <v>12000</v>
      </c>
      <c r="D111">
        <v>39</v>
      </c>
      <c r="E111" s="13">
        <f t="shared" si="3"/>
        <v>468000</v>
      </c>
      <c r="F111" s="88">
        <v>2.7</v>
      </c>
      <c r="G111" s="88"/>
      <c r="H111" s="88"/>
      <c r="I111" s="88"/>
      <c r="J111" s="88"/>
      <c r="K111" s="88">
        <f t="shared" si="4"/>
        <v>2.7</v>
      </c>
      <c r="L111" s="92">
        <f t="shared" si="5"/>
        <v>32400.000000000004</v>
      </c>
    </row>
    <row r="112" spans="1:14" ht="12.75">
      <c r="A112" s="1" t="s">
        <v>591</v>
      </c>
      <c r="B112" t="s">
        <v>649</v>
      </c>
      <c r="C112" s="13">
        <v>15000</v>
      </c>
      <c r="D112">
        <v>120</v>
      </c>
      <c r="E112" s="13">
        <f t="shared" si="3"/>
        <v>1800000</v>
      </c>
      <c r="F112" s="88">
        <v>0</v>
      </c>
      <c r="G112" s="88"/>
      <c r="H112" s="88"/>
      <c r="I112" s="88"/>
      <c r="J112" s="88"/>
      <c r="K112" s="88">
        <f t="shared" si="4"/>
        <v>0</v>
      </c>
      <c r="L112" s="92">
        <f t="shared" si="5"/>
        <v>0</v>
      </c>
      <c r="N112" t="s">
        <v>1512</v>
      </c>
    </row>
    <row r="113" spans="1:12" ht="12.75">
      <c r="A113" s="1" t="s">
        <v>591</v>
      </c>
      <c r="B113" t="s">
        <v>627</v>
      </c>
      <c r="C113" s="13">
        <v>16000</v>
      </c>
      <c r="D113">
        <v>105</v>
      </c>
      <c r="E113" s="13">
        <f t="shared" si="3"/>
        <v>1680000</v>
      </c>
      <c r="F113" s="88">
        <v>0</v>
      </c>
      <c r="G113" s="88"/>
      <c r="H113" s="88"/>
      <c r="I113" s="88"/>
      <c r="J113" s="88"/>
      <c r="K113" s="88">
        <f t="shared" si="4"/>
        <v>0</v>
      </c>
      <c r="L113" s="92">
        <f t="shared" si="5"/>
        <v>0</v>
      </c>
    </row>
    <row r="114" spans="1:14" ht="12.75">
      <c r="A114" s="1" t="s">
        <v>591</v>
      </c>
      <c r="B114" t="s">
        <v>629</v>
      </c>
      <c r="C114" s="13">
        <v>26666</v>
      </c>
      <c r="D114">
        <v>102</v>
      </c>
      <c r="E114" s="13">
        <f t="shared" si="3"/>
        <v>2719932</v>
      </c>
      <c r="F114" s="88">
        <v>2.25</v>
      </c>
      <c r="G114" s="88"/>
      <c r="H114" s="88"/>
      <c r="I114" s="88"/>
      <c r="J114" s="88"/>
      <c r="K114" s="88">
        <f t="shared" si="4"/>
        <v>2.25</v>
      </c>
      <c r="L114" s="92">
        <f t="shared" si="5"/>
        <v>59998.5</v>
      </c>
      <c r="N114" t="s">
        <v>1512</v>
      </c>
    </row>
    <row r="115" spans="1:12" ht="12.75">
      <c r="A115" s="1" t="s">
        <v>591</v>
      </c>
      <c r="B115" t="s">
        <v>628</v>
      </c>
      <c r="C115" s="13">
        <v>8000</v>
      </c>
      <c r="D115">
        <v>36</v>
      </c>
      <c r="E115" s="13">
        <f t="shared" si="3"/>
        <v>288000</v>
      </c>
      <c r="F115" s="88">
        <v>7.15</v>
      </c>
      <c r="G115" s="88"/>
      <c r="H115" s="88"/>
      <c r="I115" s="88"/>
      <c r="J115" s="88"/>
      <c r="K115" s="88">
        <f t="shared" si="4"/>
        <v>7.15</v>
      </c>
      <c r="L115" s="92">
        <f t="shared" si="5"/>
        <v>57200</v>
      </c>
    </row>
    <row r="116" spans="1:12" ht="12.75">
      <c r="A116" s="1" t="s">
        <v>591</v>
      </c>
      <c r="B116" t="s">
        <v>630</v>
      </c>
      <c r="C116" s="13">
        <v>40000</v>
      </c>
      <c r="D116">
        <v>154</v>
      </c>
      <c r="E116" s="13">
        <f t="shared" si="3"/>
        <v>6160000</v>
      </c>
      <c r="F116" s="88">
        <v>4.55</v>
      </c>
      <c r="G116" s="88"/>
      <c r="H116" s="88"/>
      <c r="I116" s="88"/>
      <c r="J116" s="88"/>
      <c r="K116" s="88">
        <f t="shared" si="4"/>
        <v>4.55</v>
      </c>
      <c r="L116" s="92">
        <f t="shared" si="5"/>
        <v>182000</v>
      </c>
    </row>
    <row r="117" spans="1:14" ht="12.75">
      <c r="A117" s="1" t="s">
        <v>591</v>
      </c>
      <c r="B117" t="s">
        <v>631</v>
      </c>
      <c r="C117" s="13">
        <v>18000</v>
      </c>
      <c r="D117">
        <v>1342</v>
      </c>
      <c r="E117" s="13">
        <f t="shared" si="3"/>
        <v>24156000</v>
      </c>
      <c r="F117" s="88"/>
      <c r="G117" s="88">
        <v>33.165</v>
      </c>
      <c r="H117" s="88">
        <v>33.165</v>
      </c>
      <c r="I117" s="89">
        <v>0.46153846153846156</v>
      </c>
      <c r="J117" s="89">
        <v>0.9230769230769231</v>
      </c>
      <c r="K117" s="88">
        <f t="shared" si="4"/>
        <v>66.33</v>
      </c>
      <c r="L117" s="92">
        <f t="shared" si="5"/>
        <v>1193940</v>
      </c>
      <c r="N117" t="s">
        <v>1050</v>
      </c>
    </row>
    <row r="118" spans="1:14" ht="12.75">
      <c r="A118" s="1" t="s">
        <v>591</v>
      </c>
      <c r="B118" t="s">
        <v>631</v>
      </c>
      <c r="C118" s="13">
        <v>16000</v>
      </c>
      <c r="D118">
        <v>480</v>
      </c>
      <c r="E118" s="13">
        <f t="shared" si="3"/>
        <v>7680000</v>
      </c>
      <c r="F118" s="88"/>
      <c r="G118" s="88">
        <v>7.58</v>
      </c>
      <c r="H118" s="88">
        <v>7.58</v>
      </c>
      <c r="I118" s="89">
        <v>0.46153846153846156</v>
      </c>
      <c r="J118" s="89">
        <v>0.9230769230769231</v>
      </c>
      <c r="K118" s="88">
        <f t="shared" si="4"/>
        <v>15.16</v>
      </c>
      <c r="L118" s="92">
        <f t="shared" si="5"/>
        <v>242560</v>
      </c>
      <c r="N118" t="s">
        <v>1050</v>
      </c>
    </row>
    <row r="119" spans="1:12" ht="12.75">
      <c r="A119" s="1" t="s">
        <v>591</v>
      </c>
      <c r="B119" t="s">
        <v>632</v>
      </c>
      <c r="C119" s="13">
        <v>6500</v>
      </c>
      <c r="D119">
        <v>695</v>
      </c>
      <c r="E119" s="13">
        <f t="shared" si="3"/>
        <v>4517500</v>
      </c>
      <c r="F119" s="88">
        <v>22.59</v>
      </c>
      <c r="G119" s="88"/>
      <c r="H119" s="88"/>
      <c r="I119" s="88"/>
      <c r="J119" s="88"/>
      <c r="K119" s="88">
        <f t="shared" si="4"/>
        <v>22.59</v>
      </c>
      <c r="L119" s="92">
        <f t="shared" si="5"/>
        <v>146835</v>
      </c>
    </row>
    <row r="120" spans="1:12" ht="12.75">
      <c r="A120" s="1" t="s">
        <v>591</v>
      </c>
      <c r="B120" t="s">
        <v>633</v>
      </c>
      <c r="C120" s="13">
        <v>8000</v>
      </c>
      <c r="D120">
        <v>855</v>
      </c>
      <c r="E120" s="13">
        <f t="shared" si="3"/>
        <v>6840000</v>
      </c>
      <c r="F120" s="88">
        <v>31.9</v>
      </c>
      <c r="G120" s="88"/>
      <c r="H120" s="88"/>
      <c r="I120" s="88"/>
      <c r="J120" s="88"/>
      <c r="K120" s="88">
        <f t="shared" si="4"/>
        <v>31.9</v>
      </c>
      <c r="L120" s="92">
        <f t="shared" si="5"/>
        <v>255200</v>
      </c>
    </row>
    <row r="121" spans="1:12" ht="12.75">
      <c r="A121" s="1" t="s">
        <v>591</v>
      </c>
      <c r="B121" t="s">
        <v>634</v>
      </c>
      <c r="C121" s="13">
        <v>3600</v>
      </c>
      <c r="D121">
        <v>960</v>
      </c>
      <c r="E121" s="13">
        <f t="shared" si="3"/>
        <v>3456000</v>
      </c>
      <c r="F121" s="88"/>
      <c r="G121" s="88">
        <v>15</v>
      </c>
      <c r="H121" s="88">
        <v>39.85</v>
      </c>
      <c r="I121" s="89">
        <v>0.46153846153846156</v>
      </c>
      <c r="J121" s="89">
        <v>0.9230769230769231</v>
      </c>
      <c r="K121" s="88">
        <f t="shared" si="4"/>
        <v>54.85</v>
      </c>
      <c r="L121" s="92">
        <f t="shared" si="5"/>
        <v>197460</v>
      </c>
    </row>
    <row r="122" spans="1:12" ht="12.75">
      <c r="A122" s="1" t="s">
        <v>591</v>
      </c>
      <c r="B122" t="s">
        <v>635</v>
      </c>
      <c r="C122" s="13">
        <v>50000</v>
      </c>
      <c r="D122">
        <v>80</v>
      </c>
      <c r="E122" s="13">
        <f t="shared" si="3"/>
        <v>4000000</v>
      </c>
      <c r="F122" s="88">
        <v>0</v>
      </c>
      <c r="G122" s="88"/>
      <c r="H122" s="88"/>
      <c r="I122" s="88"/>
      <c r="J122" s="88"/>
      <c r="K122" s="88">
        <f t="shared" si="4"/>
        <v>0</v>
      </c>
      <c r="L122" s="92">
        <f t="shared" si="5"/>
        <v>0</v>
      </c>
    </row>
    <row r="123" spans="1:14" ht="12.75">
      <c r="A123" s="1" t="s">
        <v>591</v>
      </c>
      <c r="B123" t="s">
        <v>636</v>
      </c>
      <c r="C123" s="13">
        <v>12000</v>
      </c>
      <c r="D123">
        <v>2806</v>
      </c>
      <c r="E123" s="13">
        <f t="shared" si="3"/>
        <v>33672000</v>
      </c>
      <c r="F123" s="88">
        <v>141</v>
      </c>
      <c r="G123" s="88"/>
      <c r="H123" s="88"/>
      <c r="I123" s="88"/>
      <c r="J123" s="88"/>
      <c r="K123" s="88">
        <f t="shared" si="4"/>
        <v>141</v>
      </c>
      <c r="L123" s="92">
        <f t="shared" si="5"/>
        <v>1692000</v>
      </c>
      <c r="N123" t="s">
        <v>1487</v>
      </c>
    </row>
    <row r="124" spans="1:14" ht="12.75">
      <c r="A124" s="1" t="s">
        <v>591</v>
      </c>
      <c r="B124" t="s">
        <v>637</v>
      </c>
      <c r="C124" s="13">
        <v>100000</v>
      </c>
      <c r="D124">
        <v>67.5</v>
      </c>
      <c r="E124" s="13">
        <f t="shared" si="3"/>
        <v>6750000</v>
      </c>
      <c r="F124" s="88">
        <v>0</v>
      </c>
      <c r="G124" s="88"/>
      <c r="H124" s="88"/>
      <c r="I124" s="88"/>
      <c r="J124" s="88"/>
      <c r="K124" s="88">
        <f t="shared" si="4"/>
        <v>0</v>
      </c>
      <c r="L124" s="92">
        <f t="shared" si="5"/>
        <v>0</v>
      </c>
      <c r="N124" t="s">
        <v>1050</v>
      </c>
    </row>
    <row r="125" spans="1:12" ht="12.75">
      <c r="A125" s="1" t="s">
        <v>591</v>
      </c>
      <c r="B125" t="s">
        <v>638</v>
      </c>
      <c r="C125" s="13">
        <v>80000</v>
      </c>
      <c r="D125">
        <v>649</v>
      </c>
      <c r="E125" s="13">
        <f t="shared" si="3"/>
        <v>51920000</v>
      </c>
      <c r="F125" s="88">
        <v>27</v>
      </c>
      <c r="G125" s="88"/>
      <c r="H125" s="88"/>
      <c r="I125" s="88"/>
      <c r="J125" s="88"/>
      <c r="K125" s="88">
        <f t="shared" si="4"/>
        <v>27</v>
      </c>
      <c r="L125" s="92">
        <f t="shared" si="5"/>
        <v>2160000</v>
      </c>
    </row>
    <row r="126" spans="1:14" ht="12.75">
      <c r="A126" s="1" t="s">
        <v>591</v>
      </c>
      <c r="B126" t="s">
        <v>639</v>
      </c>
      <c r="C126" s="13">
        <v>30000</v>
      </c>
      <c r="D126">
        <v>376</v>
      </c>
      <c r="E126" s="13">
        <f aca="true" t="shared" si="6" ref="E126:E185">PRODUCT(C126,D126)</f>
        <v>11280000</v>
      </c>
      <c r="F126" s="88">
        <v>43.85</v>
      </c>
      <c r="G126" s="88"/>
      <c r="H126" s="88"/>
      <c r="I126" s="88"/>
      <c r="J126" s="88"/>
      <c r="K126" s="88">
        <f t="shared" si="4"/>
        <v>43.85</v>
      </c>
      <c r="L126" s="92">
        <f t="shared" si="5"/>
        <v>1315500</v>
      </c>
      <c r="N126" t="s">
        <v>1512</v>
      </c>
    </row>
    <row r="127" spans="1:12" ht="12.75">
      <c r="A127" s="1" t="s">
        <v>591</v>
      </c>
      <c r="B127" t="s">
        <v>640</v>
      </c>
      <c r="C127" s="13">
        <v>12000</v>
      </c>
      <c r="D127">
        <v>568</v>
      </c>
      <c r="E127" s="13">
        <f t="shared" si="6"/>
        <v>6816000</v>
      </c>
      <c r="F127" s="88">
        <v>25</v>
      </c>
      <c r="G127" s="88"/>
      <c r="H127" s="88"/>
      <c r="I127" s="88"/>
      <c r="J127" s="88"/>
      <c r="K127" s="88">
        <f t="shared" si="4"/>
        <v>25</v>
      </c>
      <c r="L127" s="92">
        <f t="shared" si="5"/>
        <v>300000</v>
      </c>
    </row>
    <row r="128" spans="1:12" ht="12.75">
      <c r="A128" s="1" t="s">
        <v>591</v>
      </c>
      <c r="B128" t="s">
        <v>641</v>
      </c>
      <c r="C128" s="13">
        <v>3400</v>
      </c>
      <c r="D128">
        <v>585</v>
      </c>
      <c r="E128" s="13">
        <f t="shared" si="6"/>
        <v>1989000</v>
      </c>
      <c r="F128" s="88">
        <v>32.25</v>
      </c>
      <c r="G128" s="88"/>
      <c r="H128" s="88"/>
      <c r="I128" s="88"/>
      <c r="J128" s="88"/>
      <c r="K128" s="88">
        <f t="shared" si="4"/>
        <v>32.25</v>
      </c>
      <c r="L128" s="92">
        <f t="shared" si="5"/>
        <v>109650</v>
      </c>
    </row>
    <row r="129" spans="1:12" ht="12.75">
      <c r="A129" s="1" t="s">
        <v>591</v>
      </c>
      <c r="B129" t="s">
        <v>642</v>
      </c>
      <c r="C129" s="13">
        <v>15000</v>
      </c>
      <c r="D129">
        <v>54.5</v>
      </c>
      <c r="E129" s="13">
        <f t="shared" si="6"/>
        <v>817500</v>
      </c>
      <c r="F129" s="88">
        <v>7.63</v>
      </c>
      <c r="G129" s="88"/>
      <c r="H129" s="88"/>
      <c r="I129" s="88"/>
      <c r="J129" s="88"/>
      <c r="K129" s="88">
        <f t="shared" si="4"/>
        <v>7.63</v>
      </c>
      <c r="L129" s="92">
        <f t="shared" si="5"/>
        <v>114450</v>
      </c>
    </row>
    <row r="130" spans="1:12" ht="12.75">
      <c r="A130" s="1" t="s">
        <v>591</v>
      </c>
      <c r="B130" t="s">
        <v>643</v>
      </c>
      <c r="C130" s="13">
        <v>150000</v>
      </c>
      <c r="D130">
        <v>56</v>
      </c>
      <c r="E130" s="13">
        <f t="shared" si="6"/>
        <v>8400000</v>
      </c>
      <c r="F130" s="88">
        <v>4.5</v>
      </c>
      <c r="G130" s="88"/>
      <c r="H130" s="88"/>
      <c r="I130" s="88"/>
      <c r="J130" s="88"/>
      <c r="K130" s="88">
        <f t="shared" si="4"/>
        <v>4.5</v>
      </c>
      <c r="L130" s="92">
        <f t="shared" si="5"/>
        <v>675000</v>
      </c>
    </row>
    <row r="131" spans="1:14" ht="12.75">
      <c r="A131" s="1" t="s">
        <v>591</v>
      </c>
      <c r="B131" t="s">
        <v>644</v>
      </c>
      <c r="C131" s="13">
        <v>50000</v>
      </c>
      <c r="D131">
        <v>64</v>
      </c>
      <c r="E131" s="13">
        <f t="shared" si="6"/>
        <v>3200000</v>
      </c>
      <c r="F131" s="88">
        <v>4.25</v>
      </c>
      <c r="G131" s="88"/>
      <c r="H131" s="88"/>
      <c r="I131" s="88"/>
      <c r="J131" s="88"/>
      <c r="K131" s="88">
        <f t="shared" si="4"/>
        <v>4.25</v>
      </c>
      <c r="L131" s="92">
        <f t="shared" si="5"/>
        <v>212500</v>
      </c>
      <c r="N131" t="s">
        <v>820</v>
      </c>
    </row>
    <row r="132" spans="1:12" ht="12.75">
      <c r="A132" s="1" t="s">
        <v>591</v>
      </c>
      <c r="B132" t="s">
        <v>645</v>
      </c>
      <c r="C132" s="13">
        <v>4700</v>
      </c>
      <c r="D132">
        <v>734</v>
      </c>
      <c r="E132" s="13">
        <f t="shared" si="6"/>
        <v>3449800</v>
      </c>
      <c r="F132" s="88">
        <v>23.48</v>
      </c>
      <c r="G132" s="88"/>
      <c r="H132" s="88"/>
      <c r="I132" s="88"/>
      <c r="J132" s="88"/>
      <c r="K132" s="88">
        <f aca="true" t="shared" si="7" ref="K132:K195">SUM(F132:H132)</f>
        <v>23.48</v>
      </c>
      <c r="L132" s="92">
        <f aca="true" t="shared" si="8" ref="L132:L195">C132*K132</f>
        <v>110356</v>
      </c>
    </row>
    <row r="133" spans="1:12" ht="12.75">
      <c r="A133" s="1" t="s">
        <v>591</v>
      </c>
      <c r="B133" t="s">
        <v>646</v>
      </c>
      <c r="C133" s="13">
        <v>25000</v>
      </c>
      <c r="D133">
        <v>728</v>
      </c>
      <c r="E133" s="13">
        <f t="shared" si="6"/>
        <v>18200000</v>
      </c>
      <c r="F133" s="88">
        <v>31.7</v>
      </c>
      <c r="G133" s="88"/>
      <c r="H133" s="88"/>
      <c r="I133" s="88"/>
      <c r="J133" s="88"/>
      <c r="K133" s="88">
        <f t="shared" si="7"/>
        <v>31.7</v>
      </c>
      <c r="L133" s="92">
        <f t="shared" si="8"/>
        <v>792500</v>
      </c>
    </row>
    <row r="134" spans="1:12" ht="12.75">
      <c r="A134" s="1" t="s">
        <v>591</v>
      </c>
      <c r="B134" t="s">
        <v>647</v>
      </c>
      <c r="C134" s="13">
        <v>15000</v>
      </c>
      <c r="D134">
        <v>88</v>
      </c>
      <c r="E134" s="13">
        <f t="shared" si="6"/>
        <v>1320000</v>
      </c>
      <c r="F134" s="88">
        <v>9.32</v>
      </c>
      <c r="G134" s="88"/>
      <c r="H134" s="88"/>
      <c r="I134" s="88"/>
      <c r="J134" s="88"/>
      <c r="K134" s="88">
        <f t="shared" si="7"/>
        <v>9.32</v>
      </c>
      <c r="L134" s="92">
        <f t="shared" si="8"/>
        <v>139800</v>
      </c>
    </row>
    <row r="135" spans="1:12" ht="12.75">
      <c r="A135" s="1" t="s">
        <v>591</v>
      </c>
      <c r="B135" t="s">
        <v>648</v>
      </c>
      <c r="C135" s="13">
        <v>65000</v>
      </c>
      <c r="D135">
        <v>126</v>
      </c>
      <c r="E135" s="13">
        <f t="shared" si="6"/>
        <v>8190000</v>
      </c>
      <c r="F135" s="88">
        <v>7.43</v>
      </c>
      <c r="G135" s="88"/>
      <c r="H135" s="88"/>
      <c r="I135" s="88"/>
      <c r="J135" s="88"/>
      <c r="K135" s="88">
        <f t="shared" si="7"/>
        <v>7.43</v>
      </c>
      <c r="L135" s="92">
        <f t="shared" si="8"/>
        <v>482950</v>
      </c>
    </row>
    <row r="136" spans="1:14" ht="12.75">
      <c r="A136" s="22" t="s">
        <v>650</v>
      </c>
      <c r="C136" s="3"/>
      <c r="D136" s="3"/>
      <c r="E136" s="13"/>
      <c r="F136" s="88"/>
      <c r="G136" s="88"/>
      <c r="H136" s="88"/>
      <c r="I136" s="88"/>
      <c r="J136" s="88"/>
      <c r="K136" s="88">
        <f t="shared" si="7"/>
        <v>0</v>
      </c>
      <c r="L136" s="92"/>
      <c r="M136" s="3"/>
      <c r="N136" s="3"/>
    </row>
    <row r="137" spans="1:12" ht="12.75">
      <c r="A137" s="1" t="s">
        <v>650</v>
      </c>
      <c r="B137" t="s">
        <v>651</v>
      </c>
      <c r="C137" s="13">
        <v>30000</v>
      </c>
      <c r="D137">
        <v>445</v>
      </c>
      <c r="E137" s="13">
        <f t="shared" si="6"/>
        <v>13350000</v>
      </c>
      <c r="F137" s="88"/>
      <c r="G137" s="88">
        <v>6.43</v>
      </c>
      <c r="H137" s="88">
        <v>7.34</v>
      </c>
      <c r="I137" s="89">
        <v>0.07692307692307693</v>
      </c>
      <c r="J137" s="89">
        <v>0.5384615384615384</v>
      </c>
      <c r="K137" s="88">
        <f t="shared" si="7"/>
        <v>13.77</v>
      </c>
      <c r="L137" s="92">
        <f t="shared" si="8"/>
        <v>413100</v>
      </c>
    </row>
    <row r="138" spans="1:14" ht="12.75">
      <c r="A138" s="1" t="s">
        <v>650</v>
      </c>
      <c r="B138" t="s">
        <v>652</v>
      </c>
      <c r="C138" s="13">
        <v>10000</v>
      </c>
      <c r="D138">
        <v>404</v>
      </c>
      <c r="E138" s="13">
        <f t="shared" si="6"/>
        <v>4040000</v>
      </c>
      <c r="F138" s="88"/>
      <c r="G138" s="88">
        <v>5.35</v>
      </c>
      <c r="H138" s="88">
        <v>6.38</v>
      </c>
      <c r="I138" s="89">
        <v>0.07692307692307693</v>
      </c>
      <c r="J138" s="89">
        <v>0.5384615384615384</v>
      </c>
      <c r="K138" s="88">
        <f t="shared" si="7"/>
        <v>11.73</v>
      </c>
      <c r="L138" s="92">
        <f t="shared" si="8"/>
        <v>117300</v>
      </c>
      <c r="N138" t="s">
        <v>1050</v>
      </c>
    </row>
    <row r="139" spans="1:12" ht="12.75">
      <c r="A139" s="1" t="s">
        <v>650</v>
      </c>
      <c r="B139" t="s">
        <v>653</v>
      </c>
      <c r="C139" s="13">
        <v>45000</v>
      </c>
      <c r="D139">
        <v>115</v>
      </c>
      <c r="E139" s="13">
        <f t="shared" si="6"/>
        <v>5175000</v>
      </c>
      <c r="F139" s="88">
        <v>8.3</v>
      </c>
      <c r="G139" s="88"/>
      <c r="H139" s="88"/>
      <c r="I139" s="88"/>
      <c r="J139" s="88"/>
      <c r="K139" s="88">
        <f t="shared" si="7"/>
        <v>8.3</v>
      </c>
      <c r="L139" s="92">
        <f t="shared" si="8"/>
        <v>373500.00000000006</v>
      </c>
    </row>
    <row r="140" spans="1:12" ht="12.75">
      <c r="A140" s="1" t="s">
        <v>650</v>
      </c>
      <c r="B140" t="s">
        <v>654</v>
      </c>
      <c r="C140" s="13">
        <v>150000</v>
      </c>
      <c r="D140">
        <v>662</v>
      </c>
      <c r="E140" s="13">
        <f t="shared" si="6"/>
        <v>99300000</v>
      </c>
      <c r="F140" s="88"/>
      <c r="G140" s="88">
        <v>9.7</v>
      </c>
      <c r="H140" s="88">
        <v>9.7</v>
      </c>
      <c r="I140" s="89">
        <v>0.46153846153846156</v>
      </c>
      <c r="J140" s="89">
        <v>0.9230769230769231</v>
      </c>
      <c r="K140" s="88">
        <f t="shared" si="7"/>
        <v>19.4</v>
      </c>
      <c r="L140" s="92">
        <f t="shared" si="8"/>
        <v>2910000</v>
      </c>
    </row>
    <row r="141" spans="1:12" ht="12.75">
      <c r="A141" s="1" t="s">
        <v>650</v>
      </c>
      <c r="B141" t="s">
        <v>655</v>
      </c>
      <c r="C141" s="13">
        <v>300000</v>
      </c>
      <c r="D141">
        <v>1411</v>
      </c>
      <c r="E141" s="13">
        <f t="shared" si="6"/>
        <v>423300000</v>
      </c>
      <c r="F141" s="88"/>
      <c r="G141" s="88">
        <v>20.05</v>
      </c>
      <c r="H141" s="88">
        <v>19.7</v>
      </c>
      <c r="I141" s="89">
        <v>0.15384615384615385</v>
      </c>
      <c r="J141" s="89">
        <v>0.6153846153846154</v>
      </c>
      <c r="K141" s="88">
        <f t="shared" si="7"/>
        <v>39.75</v>
      </c>
      <c r="L141" s="92">
        <f t="shared" si="8"/>
        <v>11925000</v>
      </c>
    </row>
    <row r="142" spans="1:12" ht="12.75">
      <c r="A142" s="1" t="s">
        <v>650</v>
      </c>
      <c r="B142" t="s">
        <v>656</v>
      </c>
      <c r="C142" s="13">
        <v>20000</v>
      </c>
      <c r="D142">
        <v>199</v>
      </c>
      <c r="E142" s="13">
        <f t="shared" si="6"/>
        <v>3980000</v>
      </c>
      <c r="F142" s="88">
        <v>15</v>
      </c>
      <c r="G142" s="88"/>
      <c r="H142" s="88"/>
      <c r="I142" s="89"/>
      <c r="J142" s="89"/>
      <c r="K142" s="88">
        <f t="shared" si="7"/>
        <v>15</v>
      </c>
      <c r="L142" s="92">
        <f t="shared" si="8"/>
        <v>300000</v>
      </c>
    </row>
    <row r="143" spans="1:14" ht="12.75">
      <c r="A143" s="1" t="s">
        <v>650</v>
      </c>
      <c r="B143" t="s">
        <v>657</v>
      </c>
      <c r="C143" s="13">
        <v>2000</v>
      </c>
      <c r="D143">
        <v>495</v>
      </c>
      <c r="E143" s="13">
        <f t="shared" si="6"/>
        <v>990000</v>
      </c>
      <c r="F143" s="88">
        <v>30</v>
      </c>
      <c r="G143" s="88"/>
      <c r="H143" s="88"/>
      <c r="I143" s="88"/>
      <c r="J143" s="88"/>
      <c r="K143" s="88">
        <f t="shared" si="7"/>
        <v>30</v>
      </c>
      <c r="L143" s="92">
        <f t="shared" si="8"/>
        <v>60000</v>
      </c>
      <c r="N143" t="s">
        <v>1512</v>
      </c>
    </row>
    <row r="144" spans="1:12" ht="12.75">
      <c r="A144" s="1" t="s">
        <v>650</v>
      </c>
      <c r="B144" t="s">
        <v>658</v>
      </c>
      <c r="C144" s="13">
        <v>21200</v>
      </c>
      <c r="D144">
        <v>330</v>
      </c>
      <c r="E144" s="13">
        <f t="shared" si="6"/>
        <v>6996000</v>
      </c>
      <c r="F144" s="88">
        <v>0</v>
      </c>
      <c r="G144" s="88"/>
      <c r="H144" s="88"/>
      <c r="I144" s="88"/>
      <c r="J144" s="88"/>
      <c r="K144" s="88">
        <f t="shared" si="7"/>
        <v>0</v>
      </c>
      <c r="L144" s="92">
        <f t="shared" si="8"/>
        <v>0</v>
      </c>
    </row>
    <row r="145" spans="1:12" ht="12.75">
      <c r="A145" s="1" t="s">
        <v>650</v>
      </c>
      <c r="B145" t="s">
        <v>659</v>
      </c>
      <c r="C145" s="13">
        <v>20000</v>
      </c>
      <c r="D145">
        <v>230</v>
      </c>
      <c r="E145" s="13">
        <f t="shared" si="6"/>
        <v>4600000</v>
      </c>
      <c r="F145" s="88">
        <v>0</v>
      </c>
      <c r="G145" s="88"/>
      <c r="H145" s="88"/>
      <c r="I145" s="88"/>
      <c r="J145" s="88"/>
      <c r="K145" s="88">
        <f t="shared" si="7"/>
        <v>0</v>
      </c>
      <c r="L145" s="92">
        <f t="shared" si="8"/>
        <v>0</v>
      </c>
    </row>
    <row r="146" spans="1:12" ht="12.75">
      <c r="A146" s="1" t="s">
        <v>650</v>
      </c>
      <c r="B146" t="s">
        <v>660</v>
      </c>
      <c r="C146" s="13">
        <v>19500</v>
      </c>
      <c r="D146">
        <v>2244</v>
      </c>
      <c r="E146" s="13">
        <f t="shared" si="6"/>
        <v>43758000</v>
      </c>
      <c r="F146" s="88">
        <v>100.19</v>
      </c>
      <c r="G146" s="88"/>
      <c r="H146" s="88"/>
      <c r="I146" s="88"/>
      <c r="J146" s="88"/>
      <c r="K146" s="88">
        <f t="shared" si="7"/>
        <v>100.19</v>
      </c>
      <c r="L146" s="92">
        <f t="shared" si="8"/>
        <v>1953705</v>
      </c>
    </row>
    <row r="147" spans="1:12" ht="12.75">
      <c r="A147" s="1" t="s">
        <v>650</v>
      </c>
      <c r="B147" t="s">
        <v>661</v>
      </c>
      <c r="C147" s="13">
        <v>2200</v>
      </c>
      <c r="D147">
        <v>464</v>
      </c>
      <c r="E147" s="13">
        <f t="shared" si="6"/>
        <v>1020800</v>
      </c>
      <c r="F147" s="88">
        <v>0</v>
      </c>
      <c r="G147" s="88"/>
      <c r="H147" s="88"/>
      <c r="I147" s="88"/>
      <c r="J147" s="88"/>
      <c r="K147" s="88">
        <f t="shared" si="7"/>
        <v>0</v>
      </c>
      <c r="L147" s="92">
        <f t="shared" si="8"/>
        <v>0</v>
      </c>
    </row>
    <row r="148" spans="1:12" ht="12.75">
      <c r="A148" s="1" t="s">
        <v>650</v>
      </c>
      <c r="B148" t="s">
        <v>662</v>
      </c>
      <c r="C148" s="13">
        <v>50000</v>
      </c>
      <c r="D148">
        <v>115</v>
      </c>
      <c r="E148" s="13">
        <f t="shared" si="6"/>
        <v>5750000</v>
      </c>
      <c r="F148" s="88">
        <v>8.3</v>
      </c>
      <c r="G148" s="88"/>
      <c r="H148" s="88"/>
      <c r="I148" s="88"/>
      <c r="J148" s="88"/>
      <c r="K148" s="88">
        <f t="shared" si="7"/>
        <v>8.3</v>
      </c>
      <c r="L148" s="92">
        <f t="shared" si="8"/>
        <v>415000.00000000006</v>
      </c>
    </row>
    <row r="149" spans="1:12" ht="12.75">
      <c r="A149" s="1" t="s">
        <v>650</v>
      </c>
      <c r="B149" t="s">
        <v>663</v>
      </c>
      <c r="C149" s="13">
        <v>25000</v>
      </c>
      <c r="D149">
        <v>55</v>
      </c>
      <c r="E149" s="13">
        <f t="shared" si="6"/>
        <v>1375000</v>
      </c>
      <c r="F149" s="88">
        <v>0</v>
      </c>
      <c r="G149" s="88"/>
      <c r="H149" s="88"/>
      <c r="I149" s="88"/>
      <c r="J149" s="88"/>
      <c r="K149" s="88">
        <f t="shared" si="7"/>
        <v>0</v>
      </c>
      <c r="L149" s="92">
        <f t="shared" si="8"/>
        <v>0</v>
      </c>
    </row>
    <row r="150" spans="1:14" ht="12.75">
      <c r="A150" s="1" t="s">
        <v>650</v>
      </c>
      <c r="B150" t="s">
        <v>664</v>
      </c>
      <c r="C150" s="13">
        <v>12500</v>
      </c>
      <c r="D150">
        <v>218</v>
      </c>
      <c r="E150" s="13">
        <f t="shared" si="6"/>
        <v>2725000</v>
      </c>
      <c r="F150" s="88">
        <v>0</v>
      </c>
      <c r="G150" s="88"/>
      <c r="H150" s="88"/>
      <c r="I150" s="88"/>
      <c r="J150" s="88"/>
      <c r="K150" s="88">
        <f t="shared" si="7"/>
        <v>0</v>
      </c>
      <c r="L150" s="92">
        <f t="shared" si="8"/>
        <v>0</v>
      </c>
      <c r="N150" t="s">
        <v>1512</v>
      </c>
    </row>
    <row r="151" spans="1:12" ht="12.75">
      <c r="A151" s="1" t="s">
        <v>650</v>
      </c>
      <c r="B151" t="s">
        <v>665</v>
      </c>
      <c r="C151" s="13">
        <v>30000</v>
      </c>
      <c r="D151">
        <v>55</v>
      </c>
      <c r="E151" s="13">
        <f t="shared" si="6"/>
        <v>1650000</v>
      </c>
      <c r="F151" s="88">
        <v>0</v>
      </c>
      <c r="G151" s="88"/>
      <c r="H151" s="88"/>
      <c r="I151" s="88"/>
      <c r="J151" s="88"/>
      <c r="K151" s="88">
        <f t="shared" si="7"/>
        <v>0</v>
      </c>
      <c r="L151" s="92">
        <f t="shared" si="8"/>
        <v>0</v>
      </c>
    </row>
    <row r="152" spans="1:12" ht="12.75">
      <c r="A152" s="1" t="s">
        <v>650</v>
      </c>
      <c r="B152" t="s">
        <v>666</v>
      </c>
      <c r="C152" s="13">
        <v>23500</v>
      </c>
      <c r="D152">
        <v>34</v>
      </c>
      <c r="E152" s="13">
        <f t="shared" si="6"/>
        <v>799000</v>
      </c>
      <c r="F152" s="88">
        <v>0</v>
      </c>
      <c r="G152" s="88"/>
      <c r="H152" s="88"/>
      <c r="I152" s="88"/>
      <c r="J152" s="88"/>
      <c r="K152" s="88">
        <f t="shared" si="7"/>
        <v>0</v>
      </c>
      <c r="L152" s="92">
        <f t="shared" si="8"/>
        <v>0</v>
      </c>
    </row>
    <row r="153" spans="1:14" ht="12.75">
      <c r="A153" s="1" t="s">
        <v>650</v>
      </c>
      <c r="B153" t="s">
        <v>667</v>
      </c>
      <c r="C153" s="13">
        <v>8500</v>
      </c>
      <c r="D153">
        <v>13.75</v>
      </c>
      <c r="E153" s="13">
        <f t="shared" si="6"/>
        <v>116875</v>
      </c>
      <c r="F153" s="88">
        <v>0</v>
      </c>
      <c r="G153" s="88"/>
      <c r="H153" s="88"/>
      <c r="I153" s="88"/>
      <c r="J153" s="88"/>
      <c r="K153" s="88">
        <f t="shared" si="7"/>
        <v>0</v>
      </c>
      <c r="L153" s="92">
        <f t="shared" si="8"/>
        <v>0</v>
      </c>
      <c r="N153" t="s">
        <v>1050</v>
      </c>
    </row>
    <row r="154" spans="1:14" ht="12.75">
      <c r="A154" s="22" t="s">
        <v>668</v>
      </c>
      <c r="C154" s="3"/>
      <c r="D154" s="3"/>
      <c r="E154" s="13"/>
      <c r="F154" s="88"/>
      <c r="G154" s="88"/>
      <c r="H154" s="88"/>
      <c r="I154" s="88"/>
      <c r="J154" s="88"/>
      <c r="K154" s="88">
        <f t="shared" si="7"/>
        <v>0</v>
      </c>
      <c r="L154" s="92"/>
      <c r="M154" s="3"/>
      <c r="N154" s="3"/>
    </row>
    <row r="155" spans="1:12" ht="12.75">
      <c r="A155" s="1" t="s">
        <v>668</v>
      </c>
      <c r="B155" t="s">
        <v>669</v>
      </c>
      <c r="C155" s="13">
        <v>10000</v>
      </c>
      <c r="D155">
        <v>101</v>
      </c>
      <c r="E155" s="13">
        <f t="shared" si="6"/>
        <v>1010000</v>
      </c>
      <c r="F155" s="88">
        <v>0</v>
      </c>
      <c r="G155" s="88"/>
      <c r="H155" s="88"/>
      <c r="I155" s="88"/>
      <c r="J155" s="88"/>
      <c r="K155" s="88">
        <f t="shared" si="7"/>
        <v>0</v>
      </c>
      <c r="L155" s="92">
        <f t="shared" si="8"/>
        <v>0</v>
      </c>
    </row>
    <row r="156" spans="1:14" ht="12.75">
      <c r="A156" s="1" t="s">
        <v>668</v>
      </c>
      <c r="B156" t="s">
        <v>670</v>
      </c>
      <c r="C156" s="13">
        <v>8500</v>
      </c>
      <c r="D156">
        <v>21</v>
      </c>
      <c r="E156" s="13">
        <f t="shared" si="6"/>
        <v>178500</v>
      </c>
      <c r="F156" s="88">
        <v>0</v>
      </c>
      <c r="G156" s="88"/>
      <c r="H156" s="88"/>
      <c r="I156" s="88"/>
      <c r="J156" s="88"/>
      <c r="K156" s="88">
        <f t="shared" si="7"/>
        <v>0</v>
      </c>
      <c r="L156" s="92">
        <f t="shared" si="8"/>
        <v>0</v>
      </c>
      <c r="N156" t="s">
        <v>1050</v>
      </c>
    </row>
    <row r="157" spans="1:14" ht="12.75">
      <c r="A157" s="1" t="s">
        <v>668</v>
      </c>
      <c r="B157" t="s">
        <v>672</v>
      </c>
      <c r="C157" s="13">
        <v>10000</v>
      </c>
      <c r="D157">
        <v>632</v>
      </c>
      <c r="E157" s="13">
        <f t="shared" si="6"/>
        <v>6320000</v>
      </c>
      <c r="F157" s="88">
        <v>30</v>
      </c>
      <c r="G157" s="88"/>
      <c r="H157" s="88"/>
      <c r="I157" s="88"/>
      <c r="J157" s="88"/>
      <c r="K157" s="88">
        <f t="shared" si="7"/>
        <v>30</v>
      </c>
      <c r="L157" s="92">
        <f t="shared" si="8"/>
        <v>300000</v>
      </c>
      <c r="N157" t="s">
        <v>1512</v>
      </c>
    </row>
    <row r="158" spans="1:12" ht="12.75">
      <c r="A158" s="1" t="s">
        <v>668</v>
      </c>
      <c r="B158" t="s">
        <v>671</v>
      </c>
      <c r="C158" s="13">
        <v>35000</v>
      </c>
      <c r="D158">
        <v>57.5</v>
      </c>
      <c r="E158" s="13">
        <f t="shared" si="6"/>
        <v>2012500</v>
      </c>
      <c r="F158" s="88">
        <v>0</v>
      </c>
      <c r="G158" s="88"/>
      <c r="H158" s="88"/>
      <c r="I158" s="88"/>
      <c r="J158" s="88"/>
      <c r="K158" s="88">
        <f t="shared" si="7"/>
        <v>0</v>
      </c>
      <c r="L158" s="92">
        <f t="shared" si="8"/>
        <v>0</v>
      </c>
    </row>
    <row r="159" spans="1:12" ht="12.75">
      <c r="A159" s="1" t="s">
        <v>668</v>
      </c>
      <c r="B159" t="s">
        <v>673</v>
      </c>
      <c r="C159" s="13">
        <v>64000</v>
      </c>
      <c r="D159">
        <v>409</v>
      </c>
      <c r="E159" s="13">
        <f t="shared" si="6"/>
        <v>26176000</v>
      </c>
      <c r="F159" s="88">
        <v>0</v>
      </c>
      <c r="G159" s="88"/>
      <c r="H159" s="88"/>
      <c r="I159" s="88"/>
      <c r="J159" s="88"/>
      <c r="K159" s="88">
        <f t="shared" si="7"/>
        <v>0</v>
      </c>
      <c r="L159" s="92">
        <f t="shared" si="8"/>
        <v>0</v>
      </c>
    </row>
    <row r="160" spans="1:12" ht="12.75">
      <c r="A160" s="1" t="s">
        <v>668</v>
      </c>
      <c r="B160" t="s">
        <v>674</v>
      </c>
      <c r="C160" s="13">
        <v>14000</v>
      </c>
      <c r="D160">
        <v>340</v>
      </c>
      <c r="E160" s="13">
        <f t="shared" si="6"/>
        <v>4760000</v>
      </c>
      <c r="F160" s="88">
        <v>0</v>
      </c>
      <c r="G160" s="88"/>
      <c r="H160" s="88"/>
      <c r="I160" s="88"/>
      <c r="J160" s="88"/>
      <c r="K160" s="88">
        <f t="shared" si="7"/>
        <v>0</v>
      </c>
      <c r="L160" s="92">
        <f t="shared" si="8"/>
        <v>0</v>
      </c>
    </row>
    <row r="161" spans="1:12" ht="12.75">
      <c r="A161" s="1" t="s">
        <v>668</v>
      </c>
      <c r="B161" t="s">
        <v>675</v>
      </c>
      <c r="C161" s="13">
        <v>20000</v>
      </c>
      <c r="D161">
        <v>62.5</v>
      </c>
      <c r="E161" s="13">
        <f t="shared" si="6"/>
        <v>1250000</v>
      </c>
      <c r="F161" s="88">
        <v>0</v>
      </c>
      <c r="G161" s="88"/>
      <c r="H161" s="88"/>
      <c r="I161" s="88"/>
      <c r="J161" s="88"/>
      <c r="K161" s="88">
        <f t="shared" si="7"/>
        <v>0</v>
      </c>
      <c r="L161" s="92">
        <f t="shared" si="8"/>
        <v>0</v>
      </c>
    </row>
    <row r="162" spans="1:14" ht="12.75">
      <c r="A162" s="1" t="s">
        <v>668</v>
      </c>
      <c r="B162" t="s">
        <v>676</v>
      </c>
      <c r="C162" s="13">
        <v>25000</v>
      </c>
      <c r="D162">
        <v>28</v>
      </c>
      <c r="E162" s="13">
        <f t="shared" si="6"/>
        <v>700000</v>
      </c>
      <c r="F162" s="88">
        <v>0</v>
      </c>
      <c r="G162" s="88"/>
      <c r="H162" s="88"/>
      <c r="I162" s="88"/>
      <c r="J162" s="88"/>
      <c r="K162" s="88">
        <f t="shared" si="7"/>
        <v>0</v>
      </c>
      <c r="L162" s="92">
        <f t="shared" si="8"/>
        <v>0</v>
      </c>
      <c r="N162" t="s">
        <v>1050</v>
      </c>
    </row>
    <row r="163" spans="1:12" ht="12.75">
      <c r="A163" s="1" t="s">
        <v>668</v>
      </c>
      <c r="B163" t="s">
        <v>677</v>
      </c>
      <c r="C163" s="13">
        <v>100000</v>
      </c>
      <c r="D163">
        <v>62</v>
      </c>
      <c r="E163" s="13">
        <f t="shared" si="6"/>
        <v>6200000</v>
      </c>
      <c r="F163" s="88">
        <v>0</v>
      </c>
      <c r="G163" s="88"/>
      <c r="H163" s="88"/>
      <c r="I163" s="88"/>
      <c r="J163" s="88"/>
      <c r="K163" s="88">
        <f t="shared" si="7"/>
        <v>0</v>
      </c>
      <c r="L163" s="92">
        <f t="shared" si="8"/>
        <v>0</v>
      </c>
    </row>
    <row r="164" spans="1:12" ht="12.75">
      <c r="A164" s="1" t="s">
        <v>668</v>
      </c>
      <c r="B164" t="s">
        <v>678</v>
      </c>
      <c r="C164" s="13">
        <v>30000</v>
      </c>
      <c r="D164">
        <v>156</v>
      </c>
      <c r="E164" s="13">
        <f t="shared" si="6"/>
        <v>4680000</v>
      </c>
      <c r="F164" s="88">
        <v>4.52</v>
      </c>
      <c r="G164" s="88"/>
      <c r="H164" s="88"/>
      <c r="I164" s="88"/>
      <c r="J164" s="88"/>
      <c r="K164" s="88">
        <f t="shared" si="7"/>
        <v>4.52</v>
      </c>
      <c r="L164" s="92">
        <f t="shared" si="8"/>
        <v>135600</v>
      </c>
    </row>
    <row r="165" spans="1:14" ht="12.75">
      <c r="A165" s="1" t="s">
        <v>668</v>
      </c>
      <c r="B165" t="s">
        <v>679</v>
      </c>
      <c r="C165" s="13">
        <v>30000</v>
      </c>
      <c r="D165">
        <v>51</v>
      </c>
      <c r="E165" s="13">
        <f t="shared" si="6"/>
        <v>1530000</v>
      </c>
      <c r="F165" s="88">
        <v>0</v>
      </c>
      <c r="G165" s="88"/>
      <c r="H165" s="88"/>
      <c r="I165" s="88"/>
      <c r="J165" s="88"/>
      <c r="K165" s="88">
        <f t="shared" si="7"/>
        <v>0</v>
      </c>
      <c r="L165" s="92">
        <f t="shared" si="8"/>
        <v>0</v>
      </c>
      <c r="N165" t="s">
        <v>1050</v>
      </c>
    </row>
    <row r="166" spans="1:14" ht="12.75">
      <c r="A166" s="22" t="s">
        <v>680</v>
      </c>
      <c r="C166" s="3"/>
      <c r="D166" s="3"/>
      <c r="E166" s="13"/>
      <c r="F166" s="88"/>
      <c r="G166" s="88"/>
      <c r="H166" s="88"/>
      <c r="I166" s="88"/>
      <c r="J166" s="88"/>
      <c r="K166" s="88">
        <f t="shared" si="7"/>
        <v>0</v>
      </c>
      <c r="L166" s="92"/>
      <c r="M166" s="3" t="s">
        <v>484</v>
      </c>
      <c r="N166" s="3" t="s">
        <v>483</v>
      </c>
    </row>
    <row r="167" spans="1:14" ht="12.75">
      <c r="A167" s="1" t="s">
        <v>680</v>
      </c>
      <c r="B167" t="s">
        <v>681</v>
      </c>
      <c r="C167" s="13">
        <v>20000</v>
      </c>
      <c r="D167">
        <v>145</v>
      </c>
      <c r="E167" s="13">
        <f t="shared" si="6"/>
        <v>2900000</v>
      </c>
      <c r="F167" s="88">
        <v>0</v>
      </c>
      <c r="G167" s="88"/>
      <c r="H167" s="88"/>
      <c r="I167" s="88"/>
      <c r="J167" s="88"/>
      <c r="K167" s="88">
        <f t="shared" si="7"/>
        <v>0</v>
      </c>
      <c r="L167" s="92">
        <f t="shared" si="8"/>
        <v>0</v>
      </c>
      <c r="N167" t="s">
        <v>1487</v>
      </c>
    </row>
    <row r="168" spans="1:14" ht="12.75">
      <c r="A168" s="1" t="s">
        <v>680</v>
      </c>
      <c r="B168" t="s">
        <v>682</v>
      </c>
      <c r="C168" s="13">
        <v>20000</v>
      </c>
      <c r="D168">
        <v>107</v>
      </c>
      <c r="E168" s="13">
        <f t="shared" si="6"/>
        <v>2140000</v>
      </c>
      <c r="F168" s="88">
        <v>0</v>
      </c>
      <c r="G168" s="88"/>
      <c r="H168" s="88"/>
      <c r="I168" s="88"/>
      <c r="J168" s="88"/>
      <c r="K168" s="88">
        <f t="shared" si="7"/>
        <v>0</v>
      </c>
      <c r="L168" s="92">
        <f t="shared" si="8"/>
        <v>0</v>
      </c>
      <c r="N168" t="s">
        <v>1050</v>
      </c>
    </row>
    <row r="169" spans="1:12" ht="12.75">
      <c r="A169" s="1" t="s">
        <v>680</v>
      </c>
      <c r="B169" t="s">
        <v>683</v>
      </c>
      <c r="C169" s="13">
        <v>30000</v>
      </c>
      <c r="D169">
        <v>97</v>
      </c>
      <c r="E169" s="13">
        <f t="shared" si="6"/>
        <v>2910000</v>
      </c>
      <c r="F169" s="88">
        <v>5.46</v>
      </c>
      <c r="G169" s="88"/>
      <c r="H169" s="88"/>
      <c r="I169" s="88"/>
      <c r="J169" s="88"/>
      <c r="K169" s="88">
        <f t="shared" si="7"/>
        <v>5.46</v>
      </c>
      <c r="L169" s="92">
        <f t="shared" si="8"/>
        <v>163800</v>
      </c>
    </row>
    <row r="170" spans="1:12" ht="12.75">
      <c r="A170" s="1" t="s">
        <v>680</v>
      </c>
      <c r="B170" t="s">
        <v>684</v>
      </c>
      <c r="C170" s="13">
        <v>80000</v>
      </c>
      <c r="D170">
        <v>519</v>
      </c>
      <c r="E170" s="13">
        <f t="shared" si="6"/>
        <v>41520000</v>
      </c>
      <c r="G170" s="88">
        <v>5</v>
      </c>
      <c r="H170" s="88">
        <v>25</v>
      </c>
      <c r="I170" s="89">
        <v>0.07692307692307693</v>
      </c>
      <c r="J170" s="89">
        <v>0.5384615384615384</v>
      </c>
      <c r="K170" s="88">
        <f t="shared" si="7"/>
        <v>30</v>
      </c>
      <c r="L170" s="92">
        <f t="shared" si="8"/>
        <v>2400000</v>
      </c>
    </row>
    <row r="171" spans="1:12" ht="12.75">
      <c r="A171" s="1" t="s">
        <v>680</v>
      </c>
      <c r="B171" t="s">
        <v>685</v>
      </c>
      <c r="C171" s="13">
        <v>25000</v>
      </c>
      <c r="D171">
        <v>20</v>
      </c>
      <c r="E171" s="13">
        <f t="shared" si="6"/>
        <v>500000</v>
      </c>
      <c r="F171" s="88">
        <v>0</v>
      </c>
      <c r="G171" s="88"/>
      <c r="H171" s="88"/>
      <c r="I171" s="88"/>
      <c r="J171" s="88"/>
      <c r="K171" s="88">
        <f t="shared" si="7"/>
        <v>0</v>
      </c>
      <c r="L171" s="92">
        <f t="shared" si="8"/>
        <v>0</v>
      </c>
    </row>
    <row r="172" spans="1:12" ht="12.75">
      <c r="A172" s="1" t="s">
        <v>680</v>
      </c>
      <c r="B172" t="s">
        <v>686</v>
      </c>
      <c r="C172" s="13">
        <v>9000</v>
      </c>
      <c r="D172">
        <v>2420</v>
      </c>
      <c r="E172" s="13">
        <f t="shared" si="6"/>
        <v>21780000</v>
      </c>
      <c r="F172" s="88">
        <v>41.2</v>
      </c>
      <c r="G172" s="88"/>
      <c r="H172" s="88"/>
      <c r="I172" s="88"/>
      <c r="J172" s="88"/>
      <c r="K172" s="88">
        <f t="shared" si="7"/>
        <v>41.2</v>
      </c>
      <c r="L172" s="92">
        <f t="shared" si="8"/>
        <v>370800</v>
      </c>
    </row>
    <row r="173" spans="1:14" ht="12.75">
      <c r="A173" s="1" t="s">
        <v>680</v>
      </c>
      <c r="B173" t="s">
        <v>687</v>
      </c>
      <c r="C173" s="13">
        <v>9000</v>
      </c>
      <c r="D173">
        <v>1255</v>
      </c>
      <c r="E173" s="13">
        <f t="shared" si="6"/>
        <v>11295000</v>
      </c>
      <c r="F173" s="88">
        <v>14</v>
      </c>
      <c r="G173" s="88"/>
      <c r="H173" s="88"/>
      <c r="I173" s="88"/>
      <c r="J173" s="88"/>
      <c r="K173" s="88">
        <f t="shared" si="7"/>
        <v>14</v>
      </c>
      <c r="L173" s="92">
        <f t="shared" si="8"/>
        <v>126000</v>
      </c>
      <c r="N173" t="s">
        <v>1050</v>
      </c>
    </row>
    <row r="174" spans="1:12" ht="12.75">
      <c r="A174" s="1" t="s">
        <v>680</v>
      </c>
      <c r="B174" t="s">
        <v>688</v>
      </c>
      <c r="C174" s="13">
        <v>7000</v>
      </c>
      <c r="D174">
        <v>375</v>
      </c>
      <c r="E174" s="13">
        <f t="shared" si="6"/>
        <v>2625000</v>
      </c>
      <c r="F174" s="88">
        <v>22.8</v>
      </c>
      <c r="G174" s="88"/>
      <c r="H174" s="88"/>
      <c r="I174" s="88"/>
      <c r="J174" s="88"/>
      <c r="K174" s="88">
        <f t="shared" si="7"/>
        <v>22.8</v>
      </c>
      <c r="L174" s="92">
        <f t="shared" si="8"/>
        <v>159600</v>
      </c>
    </row>
    <row r="175" spans="1:14" ht="12.75">
      <c r="A175" s="1" t="s">
        <v>680</v>
      </c>
      <c r="B175" t="s">
        <v>689</v>
      </c>
      <c r="C175" s="13">
        <v>10000</v>
      </c>
      <c r="D175">
        <v>49</v>
      </c>
      <c r="E175" s="13">
        <f t="shared" si="6"/>
        <v>490000</v>
      </c>
      <c r="F175" s="88">
        <v>4.55</v>
      </c>
      <c r="G175" s="88"/>
      <c r="H175" s="88"/>
      <c r="I175" s="88"/>
      <c r="J175" s="88"/>
      <c r="K175" s="88">
        <f t="shared" si="7"/>
        <v>4.55</v>
      </c>
      <c r="L175" s="92">
        <f t="shared" si="8"/>
        <v>45500</v>
      </c>
      <c r="N175" t="s">
        <v>1050</v>
      </c>
    </row>
    <row r="176" spans="1:12" ht="12.75">
      <c r="A176" s="1" t="s">
        <v>680</v>
      </c>
      <c r="B176" t="s">
        <v>690</v>
      </c>
      <c r="C176" s="13">
        <v>32000</v>
      </c>
      <c r="D176">
        <v>24</v>
      </c>
      <c r="E176" s="13">
        <f t="shared" si="6"/>
        <v>768000</v>
      </c>
      <c r="F176" s="88">
        <v>0</v>
      </c>
      <c r="G176" s="88"/>
      <c r="H176" s="88"/>
      <c r="I176" s="88"/>
      <c r="J176" s="88"/>
      <c r="K176" s="88">
        <f t="shared" si="7"/>
        <v>0</v>
      </c>
      <c r="L176" s="92">
        <f t="shared" si="8"/>
        <v>0</v>
      </c>
    </row>
    <row r="177" spans="1:12" ht="12.75">
      <c r="A177" s="1" t="s">
        <v>680</v>
      </c>
      <c r="B177" t="s">
        <v>691</v>
      </c>
      <c r="C177" s="13">
        <v>50000</v>
      </c>
      <c r="D177">
        <v>295</v>
      </c>
      <c r="E177" s="13">
        <f t="shared" si="6"/>
        <v>14750000</v>
      </c>
      <c r="F177" s="88">
        <v>0</v>
      </c>
      <c r="G177" s="88"/>
      <c r="H177" s="88"/>
      <c r="I177" s="88"/>
      <c r="J177" s="88"/>
      <c r="K177" s="88">
        <f t="shared" si="7"/>
        <v>0</v>
      </c>
      <c r="L177" s="92">
        <f t="shared" si="8"/>
        <v>0</v>
      </c>
    </row>
    <row r="178" spans="1:12" ht="12.75">
      <c r="A178" s="1" t="s">
        <v>680</v>
      </c>
      <c r="B178" t="s">
        <v>692</v>
      </c>
      <c r="C178" s="13">
        <v>20000</v>
      </c>
      <c r="D178">
        <v>200</v>
      </c>
      <c r="E178" s="13">
        <f t="shared" si="6"/>
        <v>4000000</v>
      </c>
      <c r="F178" s="88">
        <v>0</v>
      </c>
      <c r="G178" s="88"/>
      <c r="H178" s="88"/>
      <c r="I178" s="88"/>
      <c r="J178" s="88"/>
      <c r="K178" s="88">
        <f t="shared" si="7"/>
        <v>0</v>
      </c>
      <c r="L178" s="92">
        <f t="shared" si="8"/>
        <v>0</v>
      </c>
    </row>
    <row r="179" spans="1:14" ht="12.75">
      <c r="A179" s="1" t="s">
        <v>680</v>
      </c>
      <c r="B179" t="s">
        <v>693</v>
      </c>
      <c r="C179" s="13">
        <v>10000</v>
      </c>
      <c r="D179">
        <v>97</v>
      </c>
      <c r="E179" s="13">
        <f t="shared" si="6"/>
        <v>970000</v>
      </c>
      <c r="F179" s="88">
        <v>0</v>
      </c>
      <c r="G179" s="88"/>
      <c r="H179" s="88"/>
      <c r="I179" s="88"/>
      <c r="J179" s="88"/>
      <c r="K179" s="88">
        <f t="shared" si="7"/>
        <v>0</v>
      </c>
      <c r="L179" s="92">
        <f t="shared" si="8"/>
        <v>0</v>
      </c>
      <c r="N179" t="s">
        <v>1487</v>
      </c>
    </row>
    <row r="180" spans="1:12" ht="12.75">
      <c r="A180" s="1" t="s">
        <v>680</v>
      </c>
      <c r="B180" t="s">
        <v>694</v>
      </c>
      <c r="C180" s="13">
        <v>25000</v>
      </c>
      <c r="D180">
        <v>44.5</v>
      </c>
      <c r="E180" s="13">
        <f t="shared" si="6"/>
        <v>1112500</v>
      </c>
      <c r="F180" s="88">
        <v>0</v>
      </c>
      <c r="G180" s="88"/>
      <c r="H180" s="88"/>
      <c r="I180" s="88"/>
      <c r="J180" s="88"/>
      <c r="K180" s="88">
        <f t="shared" si="7"/>
        <v>0</v>
      </c>
      <c r="L180" s="92">
        <f t="shared" si="8"/>
        <v>0</v>
      </c>
    </row>
    <row r="181" spans="1:14" ht="12.75">
      <c r="A181" s="1" t="s">
        <v>680</v>
      </c>
      <c r="B181" t="s">
        <v>695</v>
      </c>
      <c r="C181" s="13">
        <v>3000</v>
      </c>
      <c r="D181">
        <v>425</v>
      </c>
      <c r="E181" s="13">
        <f t="shared" si="6"/>
        <v>1275000</v>
      </c>
      <c r="F181" s="88">
        <v>0</v>
      </c>
      <c r="G181" s="88"/>
      <c r="H181" s="88"/>
      <c r="I181" s="88"/>
      <c r="J181" s="88"/>
      <c r="K181" s="88">
        <f t="shared" si="7"/>
        <v>0</v>
      </c>
      <c r="L181" s="92">
        <f t="shared" si="8"/>
        <v>0</v>
      </c>
      <c r="N181" t="s">
        <v>1050</v>
      </c>
    </row>
    <row r="182" spans="1:12" ht="12.75">
      <c r="A182" s="1" t="s">
        <v>680</v>
      </c>
      <c r="B182" t="s">
        <v>696</v>
      </c>
      <c r="C182" s="13">
        <v>3200</v>
      </c>
      <c r="D182">
        <v>30</v>
      </c>
      <c r="E182" s="13">
        <f t="shared" si="6"/>
        <v>96000</v>
      </c>
      <c r="F182" s="88">
        <v>0</v>
      </c>
      <c r="G182" s="88"/>
      <c r="H182" s="88"/>
      <c r="I182" s="88"/>
      <c r="J182" s="88"/>
      <c r="K182" s="88">
        <f t="shared" si="7"/>
        <v>0</v>
      </c>
      <c r="L182" s="92">
        <f t="shared" si="8"/>
        <v>0</v>
      </c>
    </row>
    <row r="183" spans="1:14" ht="12.75">
      <c r="A183" s="1" t="s">
        <v>680</v>
      </c>
      <c r="B183" t="s">
        <v>697</v>
      </c>
      <c r="C183" s="13">
        <v>19000</v>
      </c>
      <c r="D183">
        <v>106</v>
      </c>
      <c r="E183" s="13">
        <f t="shared" si="6"/>
        <v>2014000</v>
      </c>
      <c r="F183" s="88">
        <v>6</v>
      </c>
      <c r="G183" s="88"/>
      <c r="H183" s="88"/>
      <c r="I183" s="88"/>
      <c r="J183" s="88"/>
      <c r="K183" s="88">
        <f t="shared" si="7"/>
        <v>6</v>
      </c>
      <c r="L183" s="92">
        <f t="shared" si="8"/>
        <v>114000</v>
      </c>
      <c r="N183" t="s">
        <v>1512</v>
      </c>
    </row>
    <row r="184" spans="1:14" ht="12.75">
      <c r="A184" s="1" t="s">
        <v>680</v>
      </c>
      <c r="B184" t="s">
        <v>698</v>
      </c>
      <c r="C184" s="13">
        <v>6000</v>
      </c>
      <c r="D184">
        <v>36</v>
      </c>
      <c r="E184" s="13">
        <f t="shared" si="6"/>
        <v>216000</v>
      </c>
      <c r="F184" s="88">
        <v>1</v>
      </c>
      <c r="G184" s="88"/>
      <c r="H184" s="88"/>
      <c r="I184" s="88"/>
      <c r="J184" s="88"/>
      <c r="K184" s="88">
        <f t="shared" si="7"/>
        <v>1</v>
      </c>
      <c r="L184" s="92">
        <f t="shared" si="8"/>
        <v>6000</v>
      </c>
      <c r="N184" t="s">
        <v>1487</v>
      </c>
    </row>
    <row r="185" spans="1:12" ht="12.75">
      <c r="A185" s="1" t="s">
        <v>680</v>
      </c>
      <c r="B185" t="s">
        <v>699</v>
      </c>
      <c r="C185" s="13">
        <v>20000</v>
      </c>
      <c r="D185">
        <v>105</v>
      </c>
      <c r="E185" s="13">
        <f t="shared" si="6"/>
        <v>2100000</v>
      </c>
      <c r="F185" s="88">
        <v>7</v>
      </c>
      <c r="G185" s="88"/>
      <c r="H185" s="88"/>
      <c r="I185" s="88"/>
      <c r="J185" s="88"/>
      <c r="K185" s="88">
        <f t="shared" si="7"/>
        <v>7</v>
      </c>
      <c r="L185" s="92">
        <f t="shared" si="8"/>
        <v>140000</v>
      </c>
    </row>
    <row r="186" spans="1:12" ht="12.75">
      <c r="A186" s="1" t="s">
        <v>680</v>
      </c>
      <c r="B186" t="s">
        <v>700</v>
      </c>
      <c r="C186" s="13">
        <v>15000</v>
      </c>
      <c r="D186">
        <v>100</v>
      </c>
      <c r="E186" s="13">
        <f aca="true" t="shared" si="9" ref="E186:E249">PRODUCT(C186,D186)</f>
        <v>1500000</v>
      </c>
      <c r="F186" s="88">
        <v>0</v>
      </c>
      <c r="G186" s="88"/>
      <c r="H186" s="88"/>
      <c r="I186" s="88"/>
      <c r="J186" s="88"/>
      <c r="K186" s="88">
        <f t="shared" si="7"/>
        <v>0</v>
      </c>
      <c r="L186" s="92">
        <f t="shared" si="8"/>
        <v>0</v>
      </c>
    </row>
    <row r="187" spans="1:14" ht="12.75">
      <c r="A187" s="1" t="s">
        <v>680</v>
      </c>
      <c r="B187" t="s">
        <v>701</v>
      </c>
      <c r="C187" s="13">
        <v>15000</v>
      </c>
      <c r="D187">
        <v>39</v>
      </c>
      <c r="E187" s="13">
        <f t="shared" si="9"/>
        <v>585000</v>
      </c>
      <c r="F187" s="88">
        <v>0</v>
      </c>
      <c r="G187" s="88"/>
      <c r="H187" s="88"/>
      <c r="I187" s="88"/>
      <c r="J187" s="88"/>
      <c r="K187" s="88">
        <f t="shared" si="7"/>
        <v>0</v>
      </c>
      <c r="L187" s="92">
        <f t="shared" si="8"/>
        <v>0</v>
      </c>
      <c r="N187" t="s">
        <v>1050</v>
      </c>
    </row>
    <row r="188" spans="1:12" ht="12.75">
      <c r="A188" s="1" t="s">
        <v>680</v>
      </c>
      <c r="B188" t="s">
        <v>702</v>
      </c>
      <c r="C188" s="13">
        <v>25000</v>
      </c>
      <c r="D188">
        <v>54</v>
      </c>
      <c r="E188" s="13">
        <f t="shared" si="9"/>
        <v>1350000</v>
      </c>
      <c r="F188" s="88">
        <v>0</v>
      </c>
      <c r="G188" s="88"/>
      <c r="H188" s="88"/>
      <c r="I188" s="88"/>
      <c r="J188" s="88"/>
      <c r="K188" s="88">
        <f t="shared" si="7"/>
        <v>0</v>
      </c>
      <c r="L188" s="92">
        <f t="shared" si="8"/>
        <v>0</v>
      </c>
    </row>
    <row r="189" spans="1:12" ht="12.75">
      <c r="A189" s="1" t="s">
        <v>680</v>
      </c>
      <c r="B189" t="s">
        <v>703</v>
      </c>
      <c r="C189" s="13">
        <v>22500</v>
      </c>
      <c r="D189">
        <v>110</v>
      </c>
      <c r="E189" s="13">
        <f t="shared" si="9"/>
        <v>2475000</v>
      </c>
      <c r="F189" s="88">
        <v>0</v>
      </c>
      <c r="G189" s="88"/>
      <c r="H189" s="88"/>
      <c r="I189" s="88"/>
      <c r="J189" s="88"/>
      <c r="K189" s="88">
        <f t="shared" si="7"/>
        <v>0</v>
      </c>
      <c r="L189" s="92">
        <f t="shared" si="8"/>
        <v>0</v>
      </c>
    </row>
    <row r="190" spans="1:14" ht="12.75">
      <c r="A190" s="1" t="s">
        <v>680</v>
      </c>
      <c r="B190" t="s">
        <v>704</v>
      </c>
      <c r="C190" s="13">
        <v>8000</v>
      </c>
      <c r="D190">
        <v>855</v>
      </c>
      <c r="E190" s="13">
        <f t="shared" si="9"/>
        <v>6840000</v>
      </c>
      <c r="F190" s="88">
        <v>37.87</v>
      </c>
      <c r="G190" s="88"/>
      <c r="H190" s="88"/>
      <c r="I190" s="88"/>
      <c r="J190" s="88"/>
      <c r="K190" s="88">
        <f t="shared" si="7"/>
        <v>37.87</v>
      </c>
      <c r="L190" s="92">
        <f t="shared" si="8"/>
        <v>302960</v>
      </c>
      <c r="N190" t="s">
        <v>1487</v>
      </c>
    </row>
    <row r="191" spans="1:14" ht="12.75">
      <c r="A191" s="1" t="s">
        <v>680</v>
      </c>
      <c r="B191" t="s">
        <v>705</v>
      </c>
      <c r="C191" s="13">
        <v>10000</v>
      </c>
      <c r="D191">
        <v>560</v>
      </c>
      <c r="E191" s="13">
        <f t="shared" si="9"/>
        <v>5600000</v>
      </c>
      <c r="F191" s="88">
        <v>29.97</v>
      </c>
      <c r="G191" s="88"/>
      <c r="H191" s="88"/>
      <c r="I191" s="88"/>
      <c r="J191" s="88"/>
      <c r="K191" s="88">
        <f t="shared" si="7"/>
        <v>29.97</v>
      </c>
      <c r="L191" s="92">
        <f t="shared" si="8"/>
        <v>299700</v>
      </c>
      <c r="N191" t="s">
        <v>1050</v>
      </c>
    </row>
    <row r="192" spans="1:12" ht="12.75">
      <c r="A192" s="1" t="s">
        <v>680</v>
      </c>
      <c r="B192" t="s">
        <v>706</v>
      </c>
      <c r="C192" s="13">
        <v>10000</v>
      </c>
      <c r="D192">
        <v>77</v>
      </c>
      <c r="E192" s="13">
        <f t="shared" si="9"/>
        <v>770000</v>
      </c>
      <c r="F192" s="88">
        <v>4.55</v>
      </c>
      <c r="G192" s="88"/>
      <c r="H192" s="88"/>
      <c r="I192" s="88"/>
      <c r="J192" s="88"/>
      <c r="K192" s="88">
        <f t="shared" si="7"/>
        <v>4.55</v>
      </c>
      <c r="L192" s="92">
        <f t="shared" si="8"/>
        <v>45500</v>
      </c>
    </row>
    <row r="193" spans="1:14" ht="12.75">
      <c r="A193" s="1" t="s">
        <v>680</v>
      </c>
      <c r="B193" t="s">
        <v>707</v>
      </c>
      <c r="C193" s="13">
        <v>24000</v>
      </c>
      <c r="D193">
        <v>18</v>
      </c>
      <c r="E193" s="13">
        <f t="shared" si="9"/>
        <v>432000</v>
      </c>
      <c r="F193" s="88">
        <v>0</v>
      </c>
      <c r="G193" s="88"/>
      <c r="H193" s="88"/>
      <c r="I193" s="88"/>
      <c r="J193" s="88"/>
      <c r="K193" s="88">
        <f t="shared" si="7"/>
        <v>0</v>
      </c>
      <c r="L193" s="92">
        <f t="shared" si="8"/>
        <v>0</v>
      </c>
      <c r="N193" t="s">
        <v>1050</v>
      </c>
    </row>
    <row r="194" spans="1:12" ht="12.75">
      <c r="A194" s="1" t="s">
        <v>680</v>
      </c>
      <c r="B194" t="s">
        <v>708</v>
      </c>
      <c r="C194" s="13">
        <v>20000</v>
      </c>
      <c r="D194">
        <v>334</v>
      </c>
      <c r="E194" s="13">
        <f t="shared" si="9"/>
        <v>6680000</v>
      </c>
      <c r="F194" s="88">
        <v>20</v>
      </c>
      <c r="G194" s="88"/>
      <c r="H194" s="88"/>
      <c r="I194" s="88"/>
      <c r="J194" s="88"/>
      <c r="K194" s="88">
        <f t="shared" si="7"/>
        <v>20</v>
      </c>
      <c r="L194" s="92">
        <f t="shared" si="8"/>
        <v>400000</v>
      </c>
    </row>
    <row r="195" spans="1:12" ht="12.75">
      <c r="A195" s="1" t="s">
        <v>680</v>
      </c>
      <c r="B195" t="s">
        <v>709</v>
      </c>
      <c r="C195" s="13">
        <v>33000</v>
      </c>
      <c r="D195">
        <v>103</v>
      </c>
      <c r="E195" s="13">
        <f t="shared" si="9"/>
        <v>3399000</v>
      </c>
      <c r="F195" s="88">
        <v>5.53</v>
      </c>
      <c r="G195" s="88"/>
      <c r="H195" s="88"/>
      <c r="I195" s="88"/>
      <c r="J195" s="88"/>
      <c r="K195" s="88">
        <f t="shared" si="7"/>
        <v>5.53</v>
      </c>
      <c r="L195" s="92">
        <f t="shared" si="8"/>
        <v>182490</v>
      </c>
    </row>
    <row r="196" spans="1:12" ht="12.75">
      <c r="A196" s="1" t="s">
        <v>680</v>
      </c>
      <c r="B196" t="s">
        <v>710</v>
      </c>
      <c r="C196" s="13">
        <v>112500</v>
      </c>
      <c r="D196">
        <v>978</v>
      </c>
      <c r="E196" s="13">
        <f t="shared" si="9"/>
        <v>110025000</v>
      </c>
      <c r="G196" s="88">
        <v>25</v>
      </c>
      <c r="H196" s="88">
        <v>25</v>
      </c>
      <c r="I196" s="89">
        <v>0.38461538461538464</v>
      </c>
      <c r="J196" s="89">
        <v>0.8461538461538461</v>
      </c>
      <c r="K196" s="88">
        <f aca="true" t="shared" si="10" ref="K196:K259">SUM(F196:H196)</f>
        <v>50</v>
      </c>
      <c r="L196" s="92">
        <f aca="true" t="shared" si="11" ref="L196:L259">C196*K196</f>
        <v>5625000</v>
      </c>
    </row>
    <row r="197" spans="1:12" ht="12.75">
      <c r="A197" s="1" t="s">
        <v>680</v>
      </c>
      <c r="B197" t="s">
        <v>711</v>
      </c>
      <c r="C197" s="13">
        <v>28000</v>
      </c>
      <c r="D197">
        <v>92</v>
      </c>
      <c r="E197" s="13">
        <f t="shared" si="9"/>
        <v>2576000</v>
      </c>
      <c r="F197" s="88">
        <v>0</v>
      </c>
      <c r="G197" s="88"/>
      <c r="H197" s="88"/>
      <c r="I197" s="88"/>
      <c r="J197" s="88"/>
      <c r="K197" s="88">
        <f t="shared" si="10"/>
        <v>0</v>
      </c>
      <c r="L197" s="92">
        <f t="shared" si="11"/>
        <v>0</v>
      </c>
    </row>
    <row r="198" spans="1:14" ht="12.75">
      <c r="A198" s="22" t="s">
        <v>712</v>
      </c>
      <c r="C198" s="3"/>
      <c r="D198" s="3"/>
      <c r="E198" s="13">
        <f t="shared" si="9"/>
        <v>0</v>
      </c>
      <c r="F198" s="88"/>
      <c r="G198" s="88"/>
      <c r="H198" s="88"/>
      <c r="I198" s="88"/>
      <c r="J198" s="88"/>
      <c r="K198" s="88">
        <f t="shared" si="10"/>
        <v>0</v>
      </c>
      <c r="L198" s="92"/>
      <c r="M198" s="3" t="s">
        <v>484</v>
      </c>
      <c r="N198" s="3" t="s">
        <v>483</v>
      </c>
    </row>
    <row r="199" spans="1:12" ht="12.75">
      <c r="A199" s="1" t="s">
        <v>712</v>
      </c>
      <c r="B199" t="s">
        <v>713</v>
      </c>
      <c r="C199" s="13">
        <v>40000</v>
      </c>
      <c r="D199">
        <v>192</v>
      </c>
      <c r="E199" s="13">
        <f t="shared" si="9"/>
        <v>7680000</v>
      </c>
      <c r="F199" s="88">
        <v>4.28</v>
      </c>
      <c r="G199" s="88"/>
      <c r="H199" s="88"/>
      <c r="I199" s="88"/>
      <c r="J199" s="88"/>
      <c r="K199" s="88">
        <f t="shared" si="10"/>
        <v>4.28</v>
      </c>
      <c r="L199" s="92">
        <f t="shared" si="11"/>
        <v>171200</v>
      </c>
    </row>
    <row r="200" spans="1:14" ht="12.75">
      <c r="A200" s="1" t="s">
        <v>712</v>
      </c>
      <c r="B200" t="s">
        <v>714</v>
      </c>
      <c r="C200" s="13">
        <v>40000</v>
      </c>
      <c r="D200">
        <v>45</v>
      </c>
      <c r="E200" s="13">
        <f t="shared" si="9"/>
        <v>1800000</v>
      </c>
      <c r="F200" s="88">
        <v>0</v>
      </c>
      <c r="G200" s="88"/>
      <c r="H200" s="88"/>
      <c r="I200" s="88"/>
      <c r="J200" s="88"/>
      <c r="K200" s="88">
        <f t="shared" si="10"/>
        <v>0</v>
      </c>
      <c r="L200" s="92">
        <f t="shared" si="11"/>
        <v>0</v>
      </c>
      <c r="N200" t="s">
        <v>1050</v>
      </c>
    </row>
    <row r="201" spans="1:15" ht="12.75">
      <c r="A201" s="1" t="s">
        <v>712</v>
      </c>
      <c r="B201" t="s">
        <v>715</v>
      </c>
      <c r="C201" s="13">
        <v>55000</v>
      </c>
      <c r="D201">
        <v>10.5</v>
      </c>
      <c r="E201" s="13">
        <f t="shared" si="9"/>
        <v>577500</v>
      </c>
      <c r="F201" s="88">
        <v>0</v>
      </c>
      <c r="G201" s="88"/>
      <c r="H201" s="88"/>
      <c r="I201" s="88"/>
      <c r="J201" s="88"/>
      <c r="K201" s="88">
        <f t="shared" si="10"/>
        <v>0</v>
      </c>
      <c r="L201" s="92">
        <f t="shared" si="11"/>
        <v>0</v>
      </c>
      <c r="O201" t="s">
        <v>918</v>
      </c>
    </row>
    <row r="202" spans="1:12" ht="12.75">
      <c r="A202" s="1" t="s">
        <v>712</v>
      </c>
      <c r="B202" t="s">
        <v>716</v>
      </c>
      <c r="C202" s="13">
        <v>60000</v>
      </c>
      <c r="D202">
        <v>81</v>
      </c>
      <c r="E202" s="13">
        <f t="shared" si="9"/>
        <v>4860000</v>
      </c>
      <c r="F202" s="88">
        <v>6.9</v>
      </c>
      <c r="G202" s="88"/>
      <c r="H202" s="88"/>
      <c r="I202" s="88"/>
      <c r="J202" s="88"/>
      <c r="K202" s="88">
        <f t="shared" si="10"/>
        <v>6.9</v>
      </c>
      <c r="L202" s="92">
        <f t="shared" si="11"/>
        <v>414000</v>
      </c>
    </row>
    <row r="203" spans="1:14" ht="12.75">
      <c r="A203" s="1" t="s">
        <v>712</v>
      </c>
      <c r="B203" t="s">
        <v>717</v>
      </c>
      <c r="C203" s="13">
        <v>25000</v>
      </c>
      <c r="D203">
        <v>95</v>
      </c>
      <c r="E203" s="13">
        <f t="shared" si="9"/>
        <v>2375000</v>
      </c>
      <c r="F203" s="88">
        <v>7.37</v>
      </c>
      <c r="G203" s="88"/>
      <c r="H203" s="88"/>
      <c r="I203" s="88"/>
      <c r="J203" s="88"/>
      <c r="K203" s="88">
        <f t="shared" si="10"/>
        <v>7.37</v>
      </c>
      <c r="L203" s="92">
        <f t="shared" si="11"/>
        <v>184250</v>
      </c>
      <c r="N203" t="s">
        <v>1512</v>
      </c>
    </row>
    <row r="204" spans="1:12" ht="12.75">
      <c r="A204" s="1" t="s">
        <v>712</v>
      </c>
      <c r="B204" t="s">
        <v>718</v>
      </c>
      <c r="C204" s="13">
        <v>38000</v>
      </c>
      <c r="D204">
        <v>10.5</v>
      </c>
      <c r="E204" s="13">
        <f t="shared" si="9"/>
        <v>399000</v>
      </c>
      <c r="F204" s="88">
        <v>0</v>
      </c>
      <c r="G204" s="88"/>
      <c r="H204" s="88"/>
      <c r="I204" s="88"/>
      <c r="J204" s="88"/>
      <c r="K204" s="88">
        <f t="shared" si="10"/>
        <v>0</v>
      </c>
      <c r="L204" s="92">
        <f t="shared" si="11"/>
        <v>0</v>
      </c>
    </row>
    <row r="205" spans="1:12" ht="12.75">
      <c r="A205" s="1" t="s">
        <v>712</v>
      </c>
      <c r="B205" t="s">
        <v>719</v>
      </c>
      <c r="C205" s="13">
        <v>17500</v>
      </c>
      <c r="D205">
        <v>14</v>
      </c>
      <c r="E205" s="13">
        <f t="shared" si="9"/>
        <v>245000</v>
      </c>
      <c r="F205" s="88">
        <v>0</v>
      </c>
      <c r="G205" s="88"/>
      <c r="H205" s="88"/>
      <c r="I205" s="88"/>
      <c r="J205" s="88"/>
      <c r="K205" s="88">
        <f t="shared" si="10"/>
        <v>0</v>
      </c>
      <c r="L205" s="92">
        <f t="shared" si="11"/>
        <v>0</v>
      </c>
    </row>
    <row r="206" spans="1:14" ht="12.75">
      <c r="A206" s="1" t="s">
        <v>712</v>
      </c>
      <c r="B206" t="s">
        <v>720</v>
      </c>
      <c r="C206" s="13">
        <v>10000</v>
      </c>
      <c r="D206">
        <v>10.5</v>
      </c>
      <c r="E206" s="13">
        <f t="shared" si="9"/>
        <v>105000</v>
      </c>
      <c r="F206" s="88">
        <v>0</v>
      </c>
      <c r="G206" s="88"/>
      <c r="H206" s="88"/>
      <c r="I206" s="88"/>
      <c r="J206" s="88"/>
      <c r="K206" s="88">
        <f t="shared" si="10"/>
        <v>0</v>
      </c>
      <c r="L206" s="92">
        <f t="shared" si="11"/>
        <v>0</v>
      </c>
      <c r="N206" t="s">
        <v>1050</v>
      </c>
    </row>
    <row r="207" spans="1:12" ht="12.75">
      <c r="A207" s="1" t="s">
        <v>712</v>
      </c>
      <c r="B207" t="s">
        <v>721</v>
      </c>
      <c r="C207" s="13">
        <v>31500</v>
      </c>
      <c r="D207">
        <v>83.5</v>
      </c>
      <c r="E207" s="13">
        <f t="shared" si="9"/>
        <v>2630250</v>
      </c>
      <c r="F207" s="88">
        <v>7.2</v>
      </c>
      <c r="G207" s="88"/>
      <c r="H207" s="88"/>
      <c r="I207" s="88"/>
      <c r="J207" s="88"/>
      <c r="K207" s="88">
        <f t="shared" si="10"/>
        <v>7.2</v>
      </c>
      <c r="L207" s="92">
        <f t="shared" si="11"/>
        <v>226800</v>
      </c>
    </row>
    <row r="208" spans="1:12" ht="12.75">
      <c r="A208" s="1" t="s">
        <v>712</v>
      </c>
      <c r="B208" t="s">
        <v>727</v>
      </c>
      <c r="C208" s="13">
        <v>32000</v>
      </c>
      <c r="D208">
        <v>457.5</v>
      </c>
      <c r="E208" s="13">
        <f t="shared" si="9"/>
        <v>14640000</v>
      </c>
      <c r="F208" s="88">
        <v>0</v>
      </c>
      <c r="G208" s="88"/>
      <c r="H208" s="88"/>
      <c r="I208" s="88"/>
      <c r="J208" s="88"/>
      <c r="K208" s="88">
        <f t="shared" si="10"/>
        <v>0</v>
      </c>
      <c r="L208" s="92">
        <f t="shared" si="11"/>
        <v>0</v>
      </c>
    </row>
    <row r="209" spans="1:14" ht="12.75">
      <c r="A209" s="1" t="s">
        <v>712</v>
      </c>
      <c r="B209" t="s">
        <v>728</v>
      </c>
      <c r="C209" s="13">
        <v>60000</v>
      </c>
      <c r="D209">
        <v>125</v>
      </c>
      <c r="E209" s="13">
        <f t="shared" si="9"/>
        <v>7500000</v>
      </c>
      <c r="F209" s="88">
        <v>0</v>
      </c>
      <c r="G209" s="88"/>
      <c r="H209" s="88"/>
      <c r="I209" s="88"/>
      <c r="J209" s="88"/>
      <c r="K209" s="88">
        <f t="shared" si="10"/>
        <v>0</v>
      </c>
      <c r="L209" s="92">
        <f t="shared" si="11"/>
        <v>0</v>
      </c>
      <c r="N209" t="s">
        <v>1050</v>
      </c>
    </row>
    <row r="210" spans="1:12" ht="12.75">
      <c r="A210" s="1" t="s">
        <v>712</v>
      </c>
      <c r="B210" t="s">
        <v>722</v>
      </c>
      <c r="C210" s="13">
        <v>30000</v>
      </c>
      <c r="D210">
        <v>120</v>
      </c>
      <c r="E210" s="13">
        <f t="shared" si="9"/>
        <v>3600000</v>
      </c>
      <c r="F210" s="88">
        <v>0</v>
      </c>
      <c r="G210" s="88"/>
      <c r="H210" s="88"/>
      <c r="I210" s="88"/>
      <c r="J210" s="88"/>
      <c r="K210" s="88">
        <f t="shared" si="10"/>
        <v>0</v>
      </c>
      <c r="L210" s="92">
        <f t="shared" si="11"/>
        <v>0</v>
      </c>
    </row>
    <row r="211" spans="1:14" ht="12.75">
      <c r="A211" s="1" t="s">
        <v>712</v>
      </c>
      <c r="B211" t="s">
        <v>723</v>
      </c>
      <c r="C211" s="13">
        <v>40000</v>
      </c>
      <c r="D211">
        <v>70</v>
      </c>
      <c r="E211" s="13">
        <f t="shared" si="9"/>
        <v>2800000</v>
      </c>
      <c r="F211" s="88">
        <v>0</v>
      </c>
      <c r="G211" s="88"/>
      <c r="H211" s="88"/>
      <c r="I211" s="88"/>
      <c r="J211" s="88"/>
      <c r="K211" s="88">
        <f t="shared" si="10"/>
        <v>0</v>
      </c>
      <c r="L211" s="92">
        <f t="shared" si="11"/>
        <v>0</v>
      </c>
      <c r="N211" t="s">
        <v>1050</v>
      </c>
    </row>
    <row r="212" spans="1:12" ht="12.75">
      <c r="A212" s="1" t="s">
        <v>712</v>
      </c>
      <c r="B212" t="s">
        <v>726</v>
      </c>
      <c r="C212" s="13">
        <v>8000</v>
      </c>
      <c r="D212">
        <v>5</v>
      </c>
      <c r="E212" s="13">
        <f t="shared" si="9"/>
        <v>40000</v>
      </c>
      <c r="F212" s="88">
        <v>0</v>
      </c>
      <c r="G212" s="88"/>
      <c r="H212" s="88"/>
      <c r="I212" s="88"/>
      <c r="J212" s="88"/>
      <c r="K212" s="88">
        <f t="shared" si="10"/>
        <v>0</v>
      </c>
      <c r="L212" s="92">
        <f t="shared" si="11"/>
        <v>0</v>
      </c>
    </row>
    <row r="213" spans="1:12" ht="12.75">
      <c r="A213" s="1" t="s">
        <v>712</v>
      </c>
      <c r="B213" t="s">
        <v>724</v>
      </c>
      <c r="C213" s="13">
        <v>17500</v>
      </c>
      <c r="D213">
        <v>45</v>
      </c>
      <c r="E213" s="13">
        <f t="shared" si="9"/>
        <v>787500</v>
      </c>
      <c r="F213" s="88">
        <v>0</v>
      </c>
      <c r="G213" s="88"/>
      <c r="H213" s="88"/>
      <c r="I213" s="88"/>
      <c r="J213" s="88"/>
      <c r="K213" s="88">
        <f t="shared" si="10"/>
        <v>0</v>
      </c>
      <c r="L213" s="92">
        <f t="shared" si="11"/>
        <v>0</v>
      </c>
    </row>
    <row r="214" spans="1:14" ht="12.75">
      <c r="A214" s="1" t="s">
        <v>712</v>
      </c>
      <c r="B214" t="s">
        <v>725</v>
      </c>
      <c r="C214" s="13">
        <v>10000</v>
      </c>
      <c r="D214">
        <v>27.5</v>
      </c>
      <c r="E214" s="13">
        <f t="shared" si="9"/>
        <v>275000</v>
      </c>
      <c r="F214" s="88">
        <v>0</v>
      </c>
      <c r="G214" s="88"/>
      <c r="H214" s="88"/>
      <c r="I214" s="88"/>
      <c r="J214" s="88"/>
      <c r="K214" s="88">
        <f t="shared" si="10"/>
        <v>0</v>
      </c>
      <c r="L214" s="92">
        <f t="shared" si="11"/>
        <v>0</v>
      </c>
      <c r="N214" t="s">
        <v>1050</v>
      </c>
    </row>
    <row r="215" spans="1:12" ht="12.75">
      <c r="A215" s="1" t="s">
        <v>712</v>
      </c>
      <c r="B215" t="s">
        <v>729</v>
      </c>
      <c r="C215" s="13">
        <v>100000</v>
      </c>
      <c r="D215">
        <v>70</v>
      </c>
      <c r="E215" s="13">
        <f t="shared" si="9"/>
        <v>7000000</v>
      </c>
      <c r="F215" s="88"/>
      <c r="G215" s="88">
        <v>1.85</v>
      </c>
      <c r="H215" s="88">
        <v>4</v>
      </c>
      <c r="I215" s="89">
        <v>0.07692307692307693</v>
      </c>
      <c r="J215" s="89">
        <v>0.46153846153846156</v>
      </c>
      <c r="K215" s="88">
        <f t="shared" si="10"/>
        <v>5.85</v>
      </c>
      <c r="L215" s="92">
        <f t="shared" si="11"/>
        <v>585000</v>
      </c>
    </row>
    <row r="216" spans="1:12" ht="12.75">
      <c r="A216" s="1" t="s">
        <v>712</v>
      </c>
      <c r="B216" t="s">
        <v>730</v>
      </c>
      <c r="C216" s="13">
        <v>8000</v>
      </c>
      <c r="D216">
        <v>225</v>
      </c>
      <c r="E216" s="13">
        <f t="shared" si="9"/>
        <v>1800000</v>
      </c>
      <c r="F216" s="88"/>
      <c r="G216" s="88">
        <v>20</v>
      </c>
      <c r="H216" s="88">
        <v>25</v>
      </c>
      <c r="I216" s="89">
        <v>0.23076923076923078</v>
      </c>
      <c r="J216" s="89">
        <v>0.6923076923076923</v>
      </c>
      <c r="K216" s="88">
        <f t="shared" si="10"/>
        <v>45</v>
      </c>
      <c r="L216" s="92">
        <f t="shared" si="11"/>
        <v>360000</v>
      </c>
    </row>
    <row r="217" spans="1:14" ht="12.75">
      <c r="A217" s="22" t="s">
        <v>731</v>
      </c>
      <c r="C217" s="3"/>
      <c r="D217" s="3"/>
      <c r="E217" s="13"/>
      <c r="F217" s="88"/>
      <c r="G217" s="88"/>
      <c r="H217" s="88"/>
      <c r="I217" s="88"/>
      <c r="J217" s="88"/>
      <c r="K217" s="88">
        <f t="shared" si="10"/>
        <v>0</v>
      </c>
      <c r="L217" s="92"/>
      <c r="M217" s="3" t="s">
        <v>484</v>
      </c>
      <c r="N217" s="3" t="s">
        <v>483</v>
      </c>
    </row>
    <row r="218" spans="1:14" ht="12.75">
      <c r="A218" s="1" t="s">
        <v>731</v>
      </c>
      <c r="B218" t="s">
        <v>898</v>
      </c>
      <c r="C218" s="13">
        <v>5000</v>
      </c>
      <c r="D218">
        <v>208</v>
      </c>
      <c r="E218" s="13">
        <f t="shared" si="9"/>
        <v>1040000</v>
      </c>
      <c r="F218" s="88">
        <v>0</v>
      </c>
      <c r="G218" s="88"/>
      <c r="H218" s="88"/>
      <c r="I218" s="88"/>
      <c r="J218" s="88"/>
      <c r="K218" s="88">
        <f t="shared" si="10"/>
        <v>0</v>
      </c>
      <c r="L218" s="92">
        <f t="shared" si="11"/>
        <v>0</v>
      </c>
      <c r="N218" t="s">
        <v>1050</v>
      </c>
    </row>
    <row r="219" spans="1:12" ht="12.75">
      <c r="A219" s="1" t="s">
        <v>731</v>
      </c>
      <c r="B219" t="s">
        <v>899</v>
      </c>
      <c r="C219" s="13">
        <v>32000</v>
      </c>
      <c r="D219">
        <v>100</v>
      </c>
      <c r="E219" s="13">
        <f t="shared" si="9"/>
        <v>3200000</v>
      </c>
      <c r="F219" s="88">
        <v>3.1</v>
      </c>
      <c r="G219" s="88"/>
      <c r="H219" s="88"/>
      <c r="I219" s="88"/>
      <c r="J219" s="88"/>
      <c r="K219" s="88">
        <f t="shared" si="10"/>
        <v>3.1</v>
      </c>
      <c r="L219" s="92">
        <f t="shared" si="11"/>
        <v>99200</v>
      </c>
    </row>
    <row r="220" spans="1:12" ht="12.75">
      <c r="A220" s="1" t="s">
        <v>731</v>
      </c>
      <c r="B220" t="s">
        <v>900</v>
      </c>
      <c r="C220" s="13">
        <v>2800</v>
      </c>
      <c r="D220">
        <v>255</v>
      </c>
      <c r="E220" s="13">
        <f t="shared" si="9"/>
        <v>714000</v>
      </c>
      <c r="F220" s="88">
        <v>18.65</v>
      </c>
      <c r="G220" s="88"/>
      <c r="H220" s="88"/>
      <c r="I220" s="88"/>
      <c r="J220" s="88"/>
      <c r="K220" s="88">
        <f t="shared" si="10"/>
        <v>18.65</v>
      </c>
      <c r="L220" s="92">
        <f t="shared" si="11"/>
        <v>52219.99999999999</v>
      </c>
    </row>
    <row r="221" spans="1:12" ht="12.75">
      <c r="A221" s="1" t="s">
        <v>731</v>
      </c>
      <c r="B221" t="s">
        <v>901</v>
      </c>
      <c r="C221" s="13">
        <v>10000</v>
      </c>
      <c r="D221">
        <v>23</v>
      </c>
      <c r="E221" s="13">
        <f t="shared" si="9"/>
        <v>230000</v>
      </c>
      <c r="F221" s="88">
        <v>0</v>
      </c>
      <c r="G221" s="88"/>
      <c r="H221" s="88"/>
      <c r="I221" s="88"/>
      <c r="J221" s="88"/>
      <c r="K221" s="88">
        <f t="shared" si="10"/>
        <v>0</v>
      </c>
      <c r="L221" s="92">
        <f t="shared" si="11"/>
        <v>0</v>
      </c>
    </row>
    <row r="222" spans="1:14" ht="12.75">
      <c r="A222" s="1" t="s">
        <v>731</v>
      </c>
      <c r="B222" t="s">
        <v>902</v>
      </c>
      <c r="C222" s="13">
        <v>10000</v>
      </c>
      <c r="D222">
        <v>520</v>
      </c>
      <c r="E222" s="13">
        <f t="shared" si="9"/>
        <v>5200000</v>
      </c>
      <c r="G222" s="88">
        <v>14.02</v>
      </c>
      <c r="H222">
        <v>14.02</v>
      </c>
      <c r="I222" s="89">
        <v>0.538461538461538</v>
      </c>
      <c r="J222" s="89">
        <v>0.23076923076923078</v>
      </c>
      <c r="K222" s="88">
        <f t="shared" si="10"/>
        <v>28.04</v>
      </c>
      <c r="L222" s="92">
        <f t="shared" si="11"/>
        <v>280400</v>
      </c>
      <c r="N222" t="s">
        <v>1487</v>
      </c>
    </row>
    <row r="223" spans="1:14" ht="12.75">
      <c r="A223" s="1" t="s">
        <v>731</v>
      </c>
      <c r="B223" t="s">
        <v>903</v>
      </c>
      <c r="C223" s="13">
        <v>5000</v>
      </c>
      <c r="D223">
        <v>540</v>
      </c>
      <c r="E223" s="13">
        <f t="shared" si="9"/>
        <v>2700000</v>
      </c>
      <c r="G223" s="88">
        <v>14.15</v>
      </c>
      <c r="H223">
        <v>14.15</v>
      </c>
      <c r="I223" s="89">
        <v>0.538461538461538</v>
      </c>
      <c r="J223" s="89">
        <v>0.23076923076923078</v>
      </c>
      <c r="K223" s="88">
        <f t="shared" si="10"/>
        <v>28.3</v>
      </c>
      <c r="L223" s="92">
        <f t="shared" si="11"/>
        <v>141500</v>
      </c>
      <c r="N223" t="s">
        <v>1050</v>
      </c>
    </row>
    <row r="224" spans="1:12" ht="12.75">
      <c r="A224" s="1" t="s">
        <v>731</v>
      </c>
      <c r="B224" t="s">
        <v>904</v>
      </c>
      <c r="C224" s="13">
        <v>22500</v>
      </c>
      <c r="D224">
        <v>127</v>
      </c>
      <c r="E224" s="13">
        <f t="shared" si="9"/>
        <v>2857500</v>
      </c>
      <c r="F224" s="88">
        <v>3.57</v>
      </c>
      <c r="G224" s="88"/>
      <c r="H224" s="88"/>
      <c r="I224" s="88"/>
      <c r="J224" s="88"/>
      <c r="K224" s="88">
        <f t="shared" si="10"/>
        <v>3.57</v>
      </c>
      <c r="L224" s="92">
        <f t="shared" si="11"/>
        <v>80325</v>
      </c>
    </row>
    <row r="225" spans="1:14" ht="12.75">
      <c r="A225" s="1" t="s">
        <v>731</v>
      </c>
      <c r="B225" t="s">
        <v>905</v>
      </c>
      <c r="C225" s="13">
        <v>18860</v>
      </c>
      <c r="D225">
        <v>45</v>
      </c>
      <c r="E225" s="13">
        <f t="shared" si="9"/>
        <v>848700</v>
      </c>
      <c r="F225" s="88">
        <v>0</v>
      </c>
      <c r="G225" s="88"/>
      <c r="H225" s="88"/>
      <c r="I225" s="88"/>
      <c r="J225" s="88"/>
      <c r="K225" s="88">
        <f t="shared" si="10"/>
        <v>0</v>
      </c>
      <c r="L225" s="92">
        <f t="shared" si="11"/>
        <v>0</v>
      </c>
      <c r="N225" t="s">
        <v>1050</v>
      </c>
    </row>
    <row r="226" spans="1:14" ht="12.75">
      <c r="A226" s="1" t="s">
        <v>731</v>
      </c>
      <c r="B226" t="s">
        <v>906</v>
      </c>
      <c r="C226" s="13">
        <v>8400</v>
      </c>
      <c r="D226">
        <v>131</v>
      </c>
      <c r="E226" s="13">
        <f t="shared" si="9"/>
        <v>1100400</v>
      </c>
      <c r="F226" s="88">
        <v>2.5</v>
      </c>
      <c r="G226" s="88"/>
      <c r="H226" s="88"/>
      <c r="I226" s="88"/>
      <c r="J226" s="88"/>
      <c r="K226" s="88">
        <f t="shared" si="10"/>
        <v>2.5</v>
      </c>
      <c r="L226" s="92">
        <f t="shared" si="11"/>
        <v>21000</v>
      </c>
      <c r="N226" t="s">
        <v>1487</v>
      </c>
    </row>
    <row r="227" spans="1:14" ht="12.75">
      <c r="A227" s="1" t="s">
        <v>731</v>
      </c>
      <c r="B227" t="s">
        <v>907</v>
      </c>
      <c r="C227" s="13">
        <v>12000</v>
      </c>
      <c r="D227">
        <v>310</v>
      </c>
      <c r="E227" s="13">
        <f t="shared" si="9"/>
        <v>3720000</v>
      </c>
      <c r="F227" s="88">
        <v>5</v>
      </c>
      <c r="G227" s="88"/>
      <c r="H227" s="88"/>
      <c r="I227" s="88"/>
      <c r="J227" s="88"/>
      <c r="K227" s="88">
        <f t="shared" si="10"/>
        <v>5</v>
      </c>
      <c r="L227" s="92">
        <f t="shared" si="11"/>
        <v>60000</v>
      </c>
      <c r="N227" t="s">
        <v>1050</v>
      </c>
    </row>
    <row r="228" spans="1:12" ht="12.75">
      <c r="A228" s="1" t="s">
        <v>731</v>
      </c>
      <c r="B228" t="s">
        <v>908</v>
      </c>
      <c r="C228" s="13">
        <v>30000</v>
      </c>
      <c r="D228">
        <v>9.5</v>
      </c>
      <c r="E228" s="13">
        <f t="shared" si="9"/>
        <v>285000</v>
      </c>
      <c r="F228" s="88">
        <v>0</v>
      </c>
      <c r="G228" s="88"/>
      <c r="H228" s="88"/>
      <c r="I228" s="88"/>
      <c r="J228" s="88"/>
      <c r="K228" s="88">
        <f t="shared" si="10"/>
        <v>0</v>
      </c>
      <c r="L228" s="92">
        <f t="shared" si="11"/>
        <v>0</v>
      </c>
    </row>
    <row r="229" spans="1:12" ht="12.75">
      <c r="A229" s="1" t="s">
        <v>731</v>
      </c>
      <c r="B229" t="s">
        <v>909</v>
      </c>
      <c r="C229" s="13">
        <v>24000</v>
      </c>
      <c r="D229">
        <v>67.5</v>
      </c>
      <c r="E229" s="13">
        <f t="shared" si="9"/>
        <v>1620000</v>
      </c>
      <c r="F229" s="88">
        <v>3</v>
      </c>
      <c r="G229" s="88"/>
      <c r="H229" s="88"/>
      <c r="I229" s="88"/>
      <c r="J229" s="88"/>
      <c r="K229" s="88">
        <f t="shared" si="10"/>
        <v>3</v>
      </c>
      <c r="L229" s="92">
        <f t="shared" si="11"/>
        <v>72000</v>
      </c>
    </row>
    <row r="230" spans="1:12" ht="12.75">
      <c r="A230" s="1" t="s">
        <v>731</v>
      </c>
      <c r="B230" t="s">
        <v>910</v>
      </c>
      <c r="C230" s="13">
        <v>20000</v>
      </c>
      <c r="D230">
        <v>131</v>
      </c>
      <c r="E230" s="13">
        <f t="shared" si="9"/>
        <v>2620000</v>
      </c>
      <c r="F230" s="88">
        <v>6.47</v>
      </c>
      <c r="G230" s="88"/>
      <c r="H230" s="88"/>
      <c r="I230" s="88"/>
      <c r="J230" s="88"/>
      <c r="K230" s="88">
        <f t="shared" si="10"/>
        <v>6.47</v>
      </c>
      <c r="L230" s="92">
        <f t="shared" si="11"/>
        <v>129400</v>
      </c>
    </row>
    <row r="231" spans="1:15" ht="12.75">
      <c r="A231" s="1" t="s">
        <v>731</v>
      </c>
      <c r="B231" t="s">
        <v>911</v>
      </c>
      <c r="C231" s="13">
        <v>3500</v>
      </c>
      <c r="D231">
        <v>690</v>
      </c>
      <c r="E231" s="13">
        <f t="shared" si="9"/>
        <v>2415000</v>
      </c>
      <c r="F231" s="88">
        <v>0</v>
      </c>
      <c r="G231" s="88"/>
      <c r="H231" s="88"/>
      <c r="I231" s="88"/>
      <c r="J231" s="88"/>
      <c r="K231" s="88">
        <f t="shared" si="10"/>
        <v>0</v>
      </c>
      <c r="L231" s="92">
        <f t="shared" si="11"/>
        <v>0</v>
      </c>
      <c r="O231" t="s">
        <v>918</v>
      </c>
    </row>
    <row r="232" spans="1:12" ht="12.75">
      <c r="A232" s="1" t="s">
        <v>731</v>
      </c>
      <c r="B232" t="s">
        <v>912</v>
      </c>
      <c r="C232" s="13">
        <v>52000</v>
      </c>
      <c r="D232">
        <v>406</v>
      </c>
      <c r="E232" s="13">
        <f t="shared" si="9"/>
        <v>21112000</v>
      </c>
      <c r="F232" s="88">
        <v>20</v>
      </c>
      <c r="G232" s="88"/>
      <c r="H232" s="88"/>
      <c r="I232" s="88"/>
      <c r="J232" s="88"/>
      <c r="K232" s="88">
        <f t="shared" si="10"/>
        <v>20</v>
      </c>
      <c r="L232" s="92">
        <f t="shared" si="11"/>
        <v>1040000</v>
      </c>
    </row>
    <row r="233" spans="1:12" ht="12.75">
      <c r="A233" s="1" t="s">
        <v>731</v>
      </c>
      <c r="B233" t="s">
        <v>913</v>
      </c>
      <c r="C233" s="13">
        <v>48000</v>
      </c>
      <c r="D233">
        <v>72.5</v>
      </c>
      <c r="E233" s="13">
        <f t="shared" si="9"/>
        <v>3480000</v>
      </c>
      <c r="F233" s="88">
        <v>3.35</v>
      </c>
      <c r="G233" s="88"/>
      <c r="H233" s="88"/>
      <c r="I233" s="88"/>
      <c r="J233" s="88"/>
      <c r="K233" s="88">
        <f t="shared" si="10"/>
        <v>3.35</v>
      </c>
      <c r="L233" s="92">
        <f t="shared" si="11"/>
        <v>160800</v>
      </c>
    </row>
    <row r="234" spans="1:12" ht="12.75">
      <c r="A234" s="1" t="s">
        <v>731</v>
      </c>
      <c r="B234" t="s">
        <v>914</v>
      </c>
      <c r="C234" s="13">
        <v>5600</v>
      </c>
      <c r="D234">
        <v>350</v>
      </c>
      <c r="E234" s="13">
        <f t="shared" si="9"/>
        <v>1960000</v>
      </c>
      <c r="F234" s="88">
        <v>0</v>
      </c>
      <c r="G234" s="88"/>
      <c r="H234" s="88"/>
      <c r="I234" s="88"/>
      <c r="J234" s="88"/>
      <c r="K234" s="88">
        <f t="shared" si="10"/>
        <v>0</v>
      </c>
      <c r="L234" s="92">
        <f t="shared" si="11"/>
        <v>0</v>
      </c>
    </row>
    <row r="235" spans="1:12" ht="12.75">
      <c r="A235" s="1" t="s">
        <v>731</v>
      </c>
      <c r="B235" t="s">
        <v>915</v>
      </c>
      <c r="C235" s="13">
        <v>15000</v>
      </c>
      <c r="D235">
        <v>75</v>
      </c>
      <c r="E235" s="13">
        <f t="shared" si="9"/>
        <v>1125000</v>
      </c>
      <c r="F235" s="88">
        <v>6.47</v>
      </c>
      <c r="G235" s="88"/>
      <c r="H235" s="88"/>
      <c r="I235" s="88"/>
      <c r="J235" s="88"/>
      <c r="K235" s="88">
        <f t="shared" si="10"/>
        <v>6.47</v>
      </c>
      <c r="L235" s="92">
        <f t="shared" si="11"/>
        <v>97050</v>
      </c>
    </row>
    <row r="236" spans="1:12" ht="12.75">
      <c r="A236" s="1" t="s">
        <v>731</v>
      </c>
      <c r="B236" t="s">
        <v>916</v>
      </c>
      <c r="C236" s="13">
        <v>27000</v>
      </c>
      <c r="D236">
        <v>244</v>
      </c>
      <c r="E236" s="13">
        <f t="shared" si="9"/>
        <v>6588000</v>
      </c>
      <c r="F236" s="88"/>
      <c r="G236" s="88">
        <v>3.74</v>
      </c>
      <c r="H236" s="88">
        <v>7.38</v>
      </c>
      <c r="I236" s="89">
        <v>0.23076923076923078</v>
      </c>
      <c r="J236" s="89">
        <v>0.6923076923076923</v>
      </c>
      <c r="K236" s="88">
        <f t="shared" si="10"/>
        <v>11.120000000000001</v>
      </c>
      <c r="L236" s="92">
        <f t="shared" si="11"/>
        <v>300240</v>
      </c>
    </row>
    <row r="237" spans="1:14" ht="12.75">
      <c r="A237" s="22" t="s">
        <v>917</v>
      </c>
      <c r="C237" s="3"/>
      <c r="D237" s="3"/>
      <c r="E237" s="13"/>
      <c r="F237" s="88"/>
      <c r="G237" s="88"/>
      <c r="H237" s="88"/>
      <c r="I237" s="88"/>
      <c r="J237" s="88"/>
      <c r="K237" s="88">
        <f t="shared" si="10"/>
        <v>0</v>
      </c>
      <c r="L237" s="92"/>
      <c r="M237" s="3" t="s">
        <v>484</v>
      </c>
      <c r="N237" s="3" t="s">
        <v>483</v>
      </c>
    </row>
    <row r="238" spans="1:12" ht="12.75">
      <c r="A238" s="1" t="s">
        <v>917</v>
      </c>
      <c r="B238" t="s">
        <v>919</v>
      </c>
      <c r="C238" s="13">
        <v>20000</v>
      </c>
      <c r="D238">
        <v>44.25</v>
      </c>
      <c r="E238" s="13">
        <f t="shared" si="9"/>
        <v>885000</v>
      </c>
      <c r="F238" s="88">
        <v>4.6</v>
      </c>
      <c r="G238" s="88"/>
      <c r="H238" s="88"/>
      <c r="I238" s="88"/>
      <c r="J238" s="88"/>
      <c r="K238" s="88">
        <f t="shared" si="10"/>
        <v>4.6</v>
      </c>
      <c r="L238" s="92">
        <f t="shared" si="11"/>
        <v>92000</v>
      </c>
    </row>
    <row r="239" spans="1:12" ht="12.75">
      <c r="A239" s="1" t="s">
        <v>917</v>
      </c>
      <c r="B239" t="s">
        <v>920</v>
      </c>
      <c r="C239" s="13">
        <v>4400</v>
      </c>
      <c r="D239">
        <v>667</v>
      </c>
      <c r="E239" s="13">
        <f t="shared" si="9"/>
        <v>2934800</v>
      </c>
      <c r="F239" s="88"/>
      <c r="G239" s="88">
        <v>6</v>
      </c>
      <c r="H239" s="88">
        <v>29</v>
      </c>
      <c r="I239" s="89">
        <v>0.7692307692307693</v>
      </c>
      <c r="J239" s="89">
        <v>0.3076923076923077</v>
      </c>
      <c r="K239" s="88">
        <f t="shared" si="10"/>
        <v>35</v>
      </c>
      <c r="L239" s="92">
        <f t="shared" si="11"/>
        <v>154000</v>
      </c>
    </row>
    <row r="240" spans="1:14" ht="12.75">
      <c r="A240" s="1" t="s">
        <v>917</v>
      </c>
      <c r="B240" t="s">
        <v>921</v>
      </c>
      <c r="C240" s="13">
        <v>2000</v>
      </c>
      <c r="D240">
        <v>210</v>
      </c>
      <c r="E240" s="13">
        <f t="shared" si="9"/>
        <v>420000</v>
      </c>
      <c r="F240" s="88">
        <v>5.38</v>
      </c>
      <c r="G240" s="88"/>
      <c r="H240" s="88"/>
      <c r="I240" s="88"/>
      <c r="J240" s="88"/>
      <c r="K240" s="88">
        <f t="shared" si="10"/>
        <v>5.38</v>
      </c>
      <c r="L240" s="92">
        <f t="shared" si="11"/>
        <v>10760</v>
      </c>
      <c r="N240" t="s">
        <v>1050</v>
      </c>
    </row>
    <row r="241" spans="1:12" ht="12.75">
      <c r="A241" s="1" t="s">
        <v>917</v>
      </c>
      <c r="B241" t="s">
        <v>922</v>
      </c>
      <c r="C241" s="13">
        <v>20000</v>
      </c>
      <c r="D241">
        <v>26</v>
      </c>
      <c r="E241" s="13">
        <f t="shared" si="9"/>
        <v>520000</v>
      </c>
      <c r="F241" s="88">
        <v>0</v>
      </c>
      <c r="G241" s="88"/>
      <c r="H241" s="88"/>
      <c r="I241" s="88"/>
      <c r="J241" s="88"/>
      <c r="K241" s="88">
        <f t="shared" si="10"/>
        <v>0</v>
      </c>
      <c r="L241" s="92">
        <f t="shared" si="11"/>
        <v>0</v>
      </c>
    </row>
    <row r="242" spans="1:12" ht="12.75">
      <c r="A242" s="1" t="s">
        <v>917</v>
      </c>
      <c r="B242" t="s">
        <v>923</v>
      </c>
      <c r="C242" s="13">
        <v>10000</v>
      </c>
      <c r="D242">
        <v>180</v>
      </c>
      <c r="E242" s="13">
        <f t="shared" si="9"/>
        <v>1800000</v>
      </c>
      <c r="F242" s="88">
        <v>10.2761</v>
      </c>
      <c r="G242" s="88"/>
      <c r="H242" s="88"/>
      <c r="I242" s="88"/>
      <c r="J242" s="88"/>
      <c r="K242" s="88">
        <f t="shared" si="10"/>
        <v>10.2761</v>
      </c>
      <c r="L242" s="92">
        <f t="shared" si="11"/>
        <v>102761</v>
      </c>
    </row>
    <row r="243" spans="1:12" ht="12.75">
      <c r="A243" s="1" t="s">
        <v>917</v>
      </c>
      <c r="B243" t="s">
        <v>924</v>
      </c>
      <c r="C243" s="13">
        <v>16000</v>
      </c>
      <c r="D243">
        <v>95</v>
      </c>
      <c r="E243" s="13">
        <f t="shared" si="9"/>
        <v>1520000</v>
      </c>
      <c r="F243" s="88">
        <v>5.5</v>
      </c>
      <c r="G243" s="88"/>
      <c r="H243" s="88"/>
      <c r="I243" s="88"/>
      <c r="J243" s="88"/>
      <c r="K243" s="88">
        <f t="shared" si="10"/>
        <v>5.5</v>
      </c>
      <c r="L243" s="92">
        <f t="shared" si="11"/>
        <v>88000</v>
      </c>
    </row>
    <row r="244" spans="1:12" ht="12.75">
      <c r="A244" s="1" t="s">
        <v>917</v>
      </c>
      <c r="B244" t="s">
        <v>925</v>
      </c>
      <c r="C244" s="13">
        <v>50740</v>
      </c>
      <c r="D244">
        <v>95</v>
      </c>
      <c r="E244" s="13">
        <f t="shared" si="9"/>
        <v>4820300</v>
      </c>
      <c r="F244" s="88">
        <v>5.54</v>
      </c>
      <c r="G244" s="88"/>
      <c r="H244" s="88"/>
      <c r="I244" s="88"/>
      <c r="J244" s="88"/>
      <c r="K244" s="88">
        <f t="shared" si="10"/>
        <v>5.54</v>
      </c>
      <c r="L244" s="92">
        <f t="shared" si="11"/>
        <v>281099.6</v>
      </c>
    </row>
    <row r="245" spans="1:12" ht="12.75">
      <c r="A245" s="1" t="s">
        <v>917</v>
      </c>
      <c r="B245" t="s">
        <v>926</v>
      </c>
      <c r="C245" s="13">
        <v>15000</v>
      </c>
      <c r="D245">
        <v>405</v>
      </c>
      <c r="E245" s="13">
        <f t="shared" si="9"/>
        <v>6075000</v>
      </c>
      <c r="F245" s="88"/>
      <c r="G245" s="88">
        <v>4.3</v>
      </c>
      <c r="H245" s="88">
        <v>13.9</v>
      </c>
      <c r="I245" s="89">
        <v>0.7692307692307693</v>
      </c>
      <c r="J245" s="89">
        <v>0.3076923076923077</v>
      </c>
      <c r="K245" s="88">
        <f t="shared" si="10"/>
        <v>18.2</v>
      </c>
      <c r="L245" s="92">
        <f t="shared" si="11"/>
        <v>273000</v>
      </c>
    </row>
    <row r="246" spans="1:13" ht="12.75">
      <c r="A246" s="1" t="s">
        <v>917</v>
      </c>
      <c r="B246" t="s">
        <v>418</v>
      </c>
      <c r="C246" s="13">
        <v>2500</v>
      </c>
      <c r="D246">
        <v>600</v>
      </c>
      <c r="E246" s="13">
        <f t="shared" si="9"/>
        <v>1500000</v>
      </c>
      <c r="F246" s="88">
        <v>30</v>
      </c>
      <c r="G246" s="88"/>
      <c r="H246" s="88"/>
      <c r="I246" s="88"/>
      <c r="J246" s="88"/>
      <c r="K246" s="88">
        <f t="shared" si="10"/>
        <v>30</v>
      </c>
      <c r="L246" s="92">
        <f t="shared" si="11"/>
        <v>75000</v>
      </c>
      <c r="M246" t="s">
        <v>1216</v>
      </c>
    </row>
    <row r="247" spans="1:14" ht="12.75">
      <c r="A247" s="1" t="s">
        <v>917</v>
      </c>
      <c r="B247" t="s">
        <v>419</v>
      </c>
      <c r="C247" s="13">
        <v>2200</v>
      </c>
      <c r="D247">
        <v>525</v>
      </c>
      <c r="E247" s="13">
        <f t="shared" si="9"/>
        <v>1155000</v>
      </c>
      <c r="F247" s="88">
        <v>30</v>
      </c>
      <c r="G247" s="88"/>
      <c r="H247" s="88"/>
      <c r="I247" s="88"/>
      <c r="J247" s="88"/>
      <c r="K247" s="88">
        <f t="shared" si="10"/>
        <v>30</v>
      </c>
      <c r="L247" s="92">
        <f t="shared" si="11"/>
        <v>66000</v>
      </c>
      <c r="M247" t="s">
        <v>1216</v>
      </c>
      <c r="N247" t="s">
        <v>1487</v>
      </c>
    </row>
    <row r="248" spans="1:14" ht="12.75">
      <c r="A248" s="22" t="s">
        <v>927</v>
      </c>
      <c r="C248" s="3"/>
      <c r="D248" s="3"/>
      <c r="E248" s="13"/>
      <c r="F248" s="88"/>
      <c r="G248" s="88"/>
      <c r="H248" s="88"/>
      <c r="I248" s="88"/>
      <c r="J248" s="88"/>
      <c r="K248" s="88">
        <f t="shared" si="10"/>
        <v>0</v>
      </c>
      <c r="L248" s="92"/>
      <c r="M248" s="3" t="s">
        <v>484</v>
      </c>
      <c r="N248" s="3" t="s">
        <v>483</v>
      </c>
    </row>
    <row r="249" spans="1:12" ht="12.75">
      <c r="A249" s="1" t="s">
        <v>927</v>
      </c>
      <c r="B249" t="s">
        <v>928</v>
      </c>
      <c r="C249" s="13">
        <v>50000</v>
      </c>
      <c r="D249">
        <v>83</v>
      </c>
      <c r="E249" s="13">
        <f t="shared" si="9"/>
        <v>4150000</v>
      </c>
      <c r="F249" s="88">
        <v>6.6</v>
      </c>
      <c r="G249" s="88"/>
      <c r="H249" s="88"/>
      <c r="I249" s="88"/>
      <c r="J249" s="88"/>
      <c r="K249" s="88">
        <f t="shared" si="10"/>
        <v>6.6</v>
      </c>
      <c r="L249" s="92">
        <f t="shared" si="11"/>
        <v>330000</v>
      </c>
    </row>
    <row r="250" spans="1:12" ht="12.75">
      <c r="A250" s="1" t="s">
        <v>927</v>
      </c>
      <c r="B250" t="s">
        <v>929</v>
      </c>
      <c r="C250" s="13">
        <v>24000</v>
      </c>
      <c r="D250">
        <v>100</v>
      </c>
      <c r="E250" s="13">
        <f aca="true" t="shared" si="12" ref="E250:E313">PRODUCT(C250,D250)</f>
        <v>2400000</v>
      </c>
      <c r="F250" s="88">
        <v>0</v>
      </c>
      <c r="G250" s="88"/>
      <c r="H250" s="88"/>
      <c r="I250" s="88"/>
      <c r="J250" s="88"/>
      <c r="K250" s="88">
        <f t="shared" si="10"/>
        <v>0</v>
      </c>
      <c r="L250" s="92">
        <f t="shared" si="11"/>
        <v>0</v>
      </c>
    </row>
    <row r="251" spans="1:12" ht="12.75">
      <c r="A251" s="1" t="s">
        <v>927</v>
      </c>
      <c r="B251" t="s">
        <v>930</v>
      </c>
      <c r="C251" s="13">
        <v>12000</v>
      </c>
      <c r="D251">
        <v>375</v>
      </c>
      <c r="E251" s="13">
        <f t="shared" si="12"/>
        <v>4500000</v>
      </c>
      <c r="F251" s="88"/>
      <c r="G251" s="88">
        <v>9.3</v>
      </c>
      <c r="H251" s="88">
        <v>9.15</v>
      </c>
      <c r="I251" s="89">
        <v>0.07692307692307693</v>
      </c>
      <c r="J251" s="89">
        <v>0.5384615384615384</v>
      </c>
      <c r="K251" s="88">
        <f t="shared" si="10"/>
        <v>18.450000000000003</v>
      </c>
      <c r="L251" s="92">
        <f t="shared" si="11"/>
        <v>221400.00000000003</v>
      </c>
    </row>
    <row r="252" spans="1:12" ht="12.75">
      <c r="A252" s="1" t="s">
        <v>927</v>
      </c>
      <c r="B252" t="s">
        <v>931</v>
      </c>
      <c r="C252" s="13">
        <v>5000</v>
      </c>
      <c r="D252">
        <v>418</v>
      </c>
      <c r="E252" s="13">
        <f t="shared" si="12"/>
        <v>2090000</v>
      </c>
      <c r="F252" s="88">
        <v>27.73</v>
      </c>
      <c r="G252" s="88"/>
      <c r="H252" s="88"/>
      <c r="I252" s="88"/>
      <c r="J252" s="88"/>
      <c r="K252" s="88">
        <f t="shared" si="10"/>
        <v>27.73</v>
      </c>
      <c r="L252" s="92">
        <f t="shared" si="11"/>
        <v>138650</v>
      </c>
    </row>
    <row r="253" spans="1:14" ht="12.75">
      <c r="A253" s="1" t="s">
        <v>927</v>
      </c>
      <c r="B253" t="s">
        <v>932</v>
      </c>
      <c r="C253" s="13">
        <v>10000</v>
      </c>
      <c r="D253">
        <v>55</v>
      </c>
      <c r="E253" s="13">
        <f t="shared" si="12"/>
        <v>550000</v>
      </c>
      <c r="F253" s="88">
        <v>4.35</v>
      </c>
      <c r="G253" s="88"/>
      <c r="H253" s="88"/>
      <c r="I253" s="88"/>
      <c r="J253" s="88"/>
      <c r="K253" s="88">
        <f t="shared" si="10"/>
        <v>4.35</v>
      </c>
      <c r="L253" s="92">
        <f t="shared" si="11"/>
        <v>43500</v>
      </c>
      <c r="N253" t="s">
        <v>1050</v>
      </c>
    </row>
    <row r="254" spans="1:12" ht="12.75">
      <c r="A254" s="1" t="s">
        <v>927</v>
      </c>
      <c r="B254" t="s">
        <v>933</v>
      </c>
      <c r="C254" s="13">
        <v>20500</v>
      </c>
      <c r="D254">
        <v>81.5</v>
      </c>
      <c r="E254" s="13">
        <f t="shared" si="12"/>
        <v>1670750</v>
      </c>
      <c r="F254" s="88">
        <v>0</v>
      </c>
      <c r="G254" s="88"/>
      <c r="H254" s="88"/>
      <c r="I254" s="88"/>
      <c r="J254" s="88"/>
      <c r="K254" s="88">
        <f t="shared" si="10"/>
        <v>0</v>
      </c>
      <c r="L254" s="92">
        <f t="shared" si="11"/>
        <v>0</v>
      </c>
    </row>
    <row r="255" spans="1:12" ht="12.75">
      <c r="A255" s="1" t="s">
        <v>927</v>
      </c>
      <c r="B255" t="s">
        <v>934</v>
      </c>
      <c r="C255" s="13">
        <v>9600</v>
      </c>
      <c r="D255">
        <v>186</v>
      </c>
      <c r="E255" s="13">
        <f t="shared" si="12"/>
        <v>1785600</v>
      </c>
      <c r="F255" s="88">
        <v>15.598</v>
      </c>
      <c r="G255" s="88"/>
      <c r="H255" s="88"/>
      <c r="I255" s="88"/>
      <c r="J255" s="88"/>
      <c r="K255" s="88">
        <f t="shared" si="10"/>
        <v>15.598</v>
      </c>
      <c r="L255" s="92">
        <f t="shared" si="11"/>
        <v>149740.80000000002</v>
      </c>
    </row>
    <row r="256" spans="1:14" ht="12.75">
      <c r="A256" s="1" t="s">
        <v>927</v>
      </c>
      <c r="B256" t="s">
        <v>935</v>
      </c>
      <c r="C256" s="13">
        <v>10000</v>
      </c>
      <c r="D256">
        <v>26.5</v>
      </c>
      <c r="E256" s="13">
        <f t="shared" si="12"/>
        <v>265000</v>
      </c>
      <c r="F256" s="88">
        <v>4.56</v>
      </c>
      <c r="G256" s="88"/>
      <c r="H256" s="88"/>
      <c r="I256" s="88"/>
      <c r="J256" s="88"/>
      <c r="K256" s="88">
        <f t="shared" si="10"/>
        <v>4.56</v>
      </c>
      <c r="L256" s="92">
        <f t="shared" si="11"/>
        <v>45599.99999999999</v>
      </c>
      <c r="N256" t="s">
        <v>1050</v>
      </c>
    </row>
    <row r="257" spans="1:12" ht="12.75">
      <c r="A257" s="1" t="s">
        <v>927</v>
      </c>
      <c r="B257" t="s">
        <v>936</v>
      </c>
      <c r="C257" s="13">
        <v>200000</v>
      </c>
      <c r="D257">
        <v>98</v>
      </c>
      <c r="E257" s="13">
        <f t="shared" si="12"/>
        <v>19600000</v>
      </c>
      <c r="F257" s="88">
        <v>7.45</v>
      </c>
      <c r="G257" s="88"/>
      <c r="H257" s="88"/>
      <c r="I257" s="88"/>
      <c r="J257" s="88"/>
      <c r="K257" s="88">
        <f t="shared" si="10"/>
        <v>7.45</v>
      </c>
      <c r="L257" s="92">
        <f t="shared" si="11"/>
        <v>1490000</v>
      </c>
    </row>
    <row r="258" spans="1:12" ht="12.75">
      <c r="A258" s="1" t="s">
        <v>927</v>
      </c>
      <c r="B258" t="s">
        <v>937</v>
      </c>
      <c r="C258" s="13">
        <v>65000</v>
      </c>
      <c r="D258">
        <v>64</v>
      </c>
      <c r="E258" s="13">
        <f t="shared" si="12"/>
        <v>4160000</v>
      </c>
      <c r="F258" s="88">
        <v>0</v>
      </c>
      <c r="G258" s="88"/>
      <c r="H258" s="88"/>
      <c r="I258" s="88"/>
      <c r="J258" s="88"/>
      <c r="K258" s="88">
        <f t="shared" si="10"/>
        <v>0</v>
      </c>
      <c r="L258" s="92">
        <f t="shared" si="11"/>
        <v>0</v>
      </c>
    </row>
    <row r="259" spans="1:12" ht="12.75">
      <c r="A259" s="1" t="s">
        <v>927</v>
      </c>
      <c r="B259" t="s">
        <v>938</v>
      </c>
      <c r="C259" s="13">
        <v>14000</v>
      </c>
      <c r="D259">
        <v>179</v>
      </c>
      <c r="E259" s="13">
        <f t="shared" si="12"/>
        <v>2506000</v>
      </c>
      <c r="F259" s="88"/>
      <c r="G259" s="88">
        <v>4.55</v>
      </c>
      <c r="H259" s="88">
        <v>4.55</v>
      </c>
      <c r="I259" s="89">
        <v>0.38461538461538464</v>
      </c>
      <c r="J259" s="89">
        <v>0.8461538461538461</v>
      </c>
      <c r="K259" s="88">
        <f t="shared" si="10"/>
        <v>9.1</v>
      </c>
      <c r="L259" s="92">
        <f t="shared" si="11"/>
        <v>127400</v>
      </c>
    </row>
    <row r="260" spans="1:12" ht="12.75">
      <c r="A260" s="1" t="s">
        <v>927</v>
      </c>
      <c r="B260" t="s">
        <v>939</v>
      </c>
      <c r="C260" s="13">
        <v>30000</v>
      </c>
      <c r="D260">
        <v>181</v>
      </c>
      <c r="E260" s="13">
        <f t="shared" si="12"/>
        <v>5430000</v>
      </c>
      <c r="F260" s="88">
        <v>15.39</v>
      </c>
      <c r="G260" s="88"/>
      <c r="H260" s="88"/>
      <c r="I260" s="88"/>
      <c r="J260" s="88"/>
      <c r="K260" s="88">
        <f aca="true" t="shared" si="13" ref="K260:K323">SUM(F260:H260)</f>
        <v>15.39</v>
      </c>
      <c r="L260" s="92">
        <f aca="true" t="shared" si="14" ref="L260:L323">C260*K260</f>
        <v>461700</v>
      </c>
    </row>
    <row r="261" spans="1:14" ht="12.75">
      <c r="A261" s="1" t="s">
        <v>927</v>
      </c>
      <c r="B261" t="s">
        <v>940</v>
      </c>
      <c r="C261" s="13">
        <v>1463</v>
      </c>
      <c r="D261">
        <v>531</v>
      </c>
      <c r="E261" s="13">
        <f t="shared" si="12"/>
        <v>776853</v>
      </c>
      <c r="F261" s="88">
        <v>27.45</v>
      </c>
      <c r="G261" s="88"/>
      <c r="H261" s="88"/>
      <c r="I261" s="88"/>
      <c r="J261" s="88"/>
      <c r="K261" s="88">
        <f t="shared" si="13"/>
        <v>27.45</v>
      </c>
      <c r="L261" s="92">
        <f t="shared" si="14"/>
        <v>40159.35</v>
      </c>
      <c r="N261" t="s">
        <v>1512</v>
      </c>
    </row>
    <row r="262" spans="1:12" ht="12.75">
      <c r="A262" s="1" t="s">
        <v>927</v>
      </c>
      <c r="B262" t="s">
        <v>941</v>
      </c>
      <c r="C262" s="13">
        <v>24537</v>
      </c>
      <c r="D262">
        <v>715</v>
      </c>
      <c r="E262" s="13">
        <f t="shared" si="12"/>
        <v>17543955</v>
      </c>
      <c r="F262" s="88"/>
      <c r="G262" s="88">
        <v>18.2</v>
      </c>
      <c r="H262" s="88">
        <v>18.2</v>
      </c>
      <c r="I262" s="89">
        <v>0.3076923076923077</v>
      </c>
      <c r="J262" s="89">
        <v>0.7692307692307693</v>
      </c>
      <c r="K262" s="88">
        <f t="shared" si="13"/>
        <v>36.4</v>
      </c>
      <c r="L262" s="92">
        <f t="shared" si="14"/>
        <v>893146.7999999999</v>
      </c>
    </row>
    <row r="263" spans="1:14" ht="12.75">
      <c r="A263" s="22" t="s">
        <v>942</v>
      </c>
      <c r="C263" s="3"/>
      <c r="D263" s="3"/>
      <c r="E263" s="13"/>
      <c r="F263" s="88"/>
      <c r="G263" s="88"/>
      <c r="H263" s="88"/>
      <c r="I263" s="88"/>
      <c r="J263" s="88"/>
      <c r="K263" s="88">
        <f t="shared" si="13"/>
        <v>0</v>
      </c>
      <c r="L263" s="92"/>
      <c r="M263" s="3" t="s">
        <v>484</v>
      </c>
      <c r="N263" s="3" t="s">
        <v>483</v>
      </c>
    </row>
    <row r="264" spans="1:12" ht="12.75">
      <c r="A264" s="1" t="s">
        <v>942</v>
      </c>
      <c r="B264" t="s">
        <v>943</v>
      </c>
      <c r="C264" s="13">
        <v>20000</v>
      </c>
      <c r="D264">
        <v>199</v>
      </c>
      <c r="E264" s="13">
        <f t="shared" si="12"/>
        <v>3980000</v>
      </c>
      <c r="F264" s="88">
        <v>12.6</v>
      </c>
      <c r="G264" s="88"/>
      <c r="H264" s="88"/>
      <c r="I264" s="88"/>
      <c r="J264" s="88"/>
      <c r="K264" s="88">
        <f t="shared" si="13"/>
        <v>12.6</v>
      </c>
      <c r="L264" s="92">
        <f t="shared" si="14"/>
        <v>252000</v>
      </c>
    </row>
    <row r="265" spans="1:14" ht="12.75">
      <c r="A265" s="1" t="s">
        <v>942</v>
      </c>
      <c r="B265" t="s">
        <v>944</v>
      </c>
      <c r="C265" s="13">
        <v>18500</v>
      </c>
      <c r="D265">
        <v>90</v>
      </c>
      <c r="E265" s="13">
        <f t="shared" si="12"/>
        <v>1665000</v>
      </c>
      <c r="F265" s="88">
        <v>0</v>
      </c>
      <c r="G265" s="88"/>
      <c r="H265" s="88"/>
      <c r="I265" s="88"/>
      <c r="J265" s="88"/>
      <c r="K265" s="88">
        <f t="shared" si="13"/>
        <v>0</v>
      </c>
      <c r="L265" s="92">
        <f t="shared" si="14"/>
        <v>0</v>
      </c>
      <c r="N265" t="s">
        <v>1512</v>
      </c>
    </row>
    <row r="266" spans="1:14" ht="12.75">
      <c r="A266" s="1" t="s">
        <v>942</v>
      </c>
      <c r="B266" t="s">
        <v>945</v>
      </c>
      <c r="C266" s="13">
        <v>3000</v>
      </c>
      <c r="D266">
        <v>105</v>
      </c>
      <c r="E266" s="13">
        <f t="shared" si="12"/>
        <v>315000</v>
      </c>
      <c r="F266" s="88">
        <v>0</v>
      </c>
      <c r="G266" s="88"/>
      <c r="H266" s="88"/>
      <c r="I266" s="88"/>
      <c r="J266" s="88"/>
      <c r="K266" s="88">
        <f t="shared" si="13"/>
        <v>0</v>
      </c>
      <c r="L266" s="92">
        <f t="shared" si="14"/>
        <v>0</v>
      </c>
      <c r="N266" t="s">
        <v>1050</v>
      </c>
    </row>
    <row r="267" spans="1:12" ht="12.75">
      <c r="A267" s="1" t="s">
        <v>942</v>
      </c>
      <c r="B267" t="s">
        <v>946</v>
      </c>
      <c r="C267" s="13">
        <v>15000</v>
      </c>
      <c r="D267">
        <v>128</v>
      </c>
      <c r="E267" s="13">
        <f t="shared" si="12"/>
        <v>1920000</v>
      </c>
      <c r="F267" s="88">
        <v>10.33</v>
      </c>
      <c r="G267" s="88"/>
      <c r="H267" s="88"/>
      <c r="I267" s="88"/>
      <c r="J267" s="88"/>
      <c r="K267" s="88">
        <f t="shared" si="13"/>
        <v>10.33</v>
      </c>
      <c r="L267" s="92">
        <f t="shared" si="14"/>
        <v>154950</v>
      </c>
    </row>
    <row r="268" spans="1:14" ht="12.75">
      <c r="A268" s="1" t="s">
        <v>942</v>
      </c>
      <c r="B268" t="s">
        <v>947</v>
      </c>
      <c r="C268" s="13">
        <v>6000</v>
      </c>
      <c r="D268">
        <v>80.5</v>
      </c>
      <c r="E268" s="13">
        <f t="shared" si="12"/>
        <v>483000</v>
      </c>
      <c r="F268" s="88">
        <v>2.25</v>
      </c>
      <c r="G268" s="88"/>
      <c r="H268" s="88"/>
      <c r="I268" s="88"/>
      <c r="J268" s="88"/>
      <c r="K268" s="88">
        <f t="shared" si="13"/>
        <v>2.25</v>
      </c>
      <c r="L268" s="92">
        <f t="shared" si="14"/>
        <v>13500</v>
      </c>
      <c r="N268" t="s">
        <v>1050</v>
      </c>
    </row>
    <row r="269" spans="1:12" ht="12.75">
      <c r="A269" s="1" t="s">
        <v>942</v>
      </c>
      <c r="B269" t="s">
        <v>948</v>
      </c>
      <c r="C269" s="13">
        <v>40000</v>
      </c>
      <c r="D269">
        <v>262</v>
      </c>
      <c r="E269" s="13">
        <f t="shared" si="12"/>
        <v>10480000</v>
      </c>
      <c r="F269" s="88">
        <v>5.9</v>
      </c>
      <c r="G269" s="88"/>
      <c r="H269" s="88"/>
      <c r="I269" s="88"/>
      <c r="J269" s="88"/>
      <c r="K269" s="88">
        <f t="shared" si="13"/>
        <v>5.9</v>
      </c>
      <c r="L269" s="92">
        <f t="shared" si="14"/>
        <v>236000</v>
      </c>
    </row>
    <row r="270" spans="1:15" ht="12.75">
      <c r="A270" s="1" t="s">
        <v>942</v>
      </c>
      <c r="B270" t="s">
        <v>949</v>
      </c>
      <c r="C270" s="13">
        <v>5400</v>
      </c>
      <c r="D270">
        <v>75</v>
      </c>
      <c r="E270" s="13">
        <f t="shared" si="12"/>
        <v>405000</v>
      </c>
      <c r="F270" s="88">
        <v>0</v>
      </c>
      <c r="G270" s="88"/>
      <c r="H270" s="88"/>
      <c r="I270" s="88"/>
      <c r="J270" s="88"/>
      <c r="K270" s="88">
        <f t="shared" si="13"/>
        <v>0</v>
      </c>
      <c r="L270" s="92">
        <f t="shared" si="14"/>
        <v>0</v>
      </c>
      <c r="O270" t="s">
        <v>918</v>
      </c>
    </row>
    <row r="271" spans="1:12" ht="12.75">
      <c r="A271" s="1" t="s">
        <v>942</v>
      </c>
      <c r="B271" t="s">
        <v>950</v>
      </c>
      <c r="C271" s="13">
        <v>25900</v>
      </c>
      <c r="D271">
        <v>640</v>
      </c>
      <c r="E271" s="13">
        <f t="shared" si="12"/>
        <v>16576000</v>
      </c>
      <c r="F271" s="88"/>
      <c r="G271" s="88">
        <v>30</v>
      </c>
      <c r="H271" s="88">
        <v>45</v>
      </c>
      <c r="I271" s="89">
        <v>0.3076923076923077</v>
      </c>
      <c r="J271" s="89">
        <v>0.8461538461538461</v>
      </c>
      <c r="K271" s="88">
        <f t="shared" si="13"/>
        <v>75</v>
      </c>
      <c r="L271" s="92">
        <f t="shared" si="14"/>
        <v>1942500</v>
      </c>
    </row>
    <row r="272" spans="1:12" ht="12.75">
      <c r="A272" s="1" t="s">
        <v>942</v>
      </c>
      <c r="B272" t="s">
        <v>951</v>
      </c>
      <c r="C272" s="13">
        <v>10600</v>
      </c>
      <c r="D272">
        <v>35</v>
      </c>
      <c r="E272" s="13">
        <f t="shared" si="12"/>
        <v>371000</v>
      </c>
      <c r="F272" s="88">
        <v>0</v>
      </c>
      <c r="G272" s="88"/>
      <c r="H272" s="88"/>
      <c r="I272" s="88"/>
      <c r="J272" s="88"/>
      <c r="K272" s="88">
        <f t="shared" si="13"/>
        <v>0</v>
      </c>
      <c r="L272" s="92">
        <f t="shared" si="14"/>
        <v>0</v>
      </c>
    </row>
    <row r="273" spans="1:12" ht="12.75">
      <c r="A273" s="1" t="s">
        <v>942</v>
      </c>
      <c r="B273" t="s">
        <v>952</v>
      </c>
      <c r="C273" s="13">
        <v>6500</v>
      </c>
      <c r="D273">
        <v>5474</v>
      </c>
      <c r="E273" s="13">
        <f t="shared" si="12"/>
        <v>35581000</v>
      </c>
      <c r="F273" s="88">
        <v>0</v>
      </c>
      <c r="G273" s="88"/>
      <c r="H273" s="88"/>
      <c r="I273" s="88"/>
      <c r="J273" s="88"/>
      <c r="K273" s="88">
        <f t="shared" si="13"/>
        <v>0</v>
      </c>
      <c r="L273" s="92">
        <f t="shared" si="14"/>
        <v>0</v>
      </c>
    </row>
    <row r="274" spans="1:12" ht="12.75">
      <c r="A274" s="1" t="s">
        <v>942</v>
      </c>
      <c r="B274" t="s">
        <v>953</v>
      </c>
      <c r="C274" s="13">
        <v>60000</v>
      </c>
      <c r="D274">
        <v>1094</v>
      </c>
      <c r="E274" s="13">
        <f t="shared" si="12"/>
        <v>65640000</v>
      </c>
      <c r="F274" s="88"/>
      <c r="G274" s="88">
        <v>25</v>
      </c>
      <c r="H274" s="88">
        <v>310</v>
      </c>
      <c r="I274" s="89">
        <v>0.8461538461538461</v>
      </c>
      <c r="J274" s="89">
        <v>0.38461538461538464</v>
      </c>
      <c r="K274" s="88">
        <f t="shared" si="13"/>
        <v>335</v>
      </c>
      <c r="L274" s="92">
        <f t="shared" si="14"/>
        <v>20100000</v>
      </c>
    </row>
    <row r="275" spans="1:13" ht="12.75">
      <c r="A275" s="1" t="s">
        <v>942</v>
      </c>
      <c r="B275" t="s">
        <v>954</v>
      </c>
      <c r="C275" s="13">
        <v>1643</v>
      </c>
      <c r="D275">
        <v>400</v>
      </c>
      <c r="E275" s="13">
        <f t="shared" si="12"/>
        <v>657200</v>
      </c>
      <c r="F275" s="88"/>
      <c r="G275" s="88">
        <v>23.25</v>
      </c>
      <c r="H275" s="88">
        <v>4.9</v>
      </c>
      <c r="I275" s="89">
        <v>0.07692307692307693</v>
      </c>
      <c r="J275" s="89">
        <v>0.5384615384615384</v>
      </c>
      <c r="K275" s="88">
        <f t="shared" si="13"/>
        <v>28.15</v>
      </c>
      <c r="L275" s="92">
        <f t="shared" si="14"/>
        <v>46250.45</v>
      </c>
      <c r="M275" t="s">
        <v>1216</v>
      </c>
    </row>
    <row r="276" spans="1:14" ht="12.75">
      <c r="A276" s="1" t="s">
        <v>942</v>
      </c>
      <c r="B276" t="s">
        <v>955</v>
      </c>
      <c r="C276" s="13">
        <v>357</v>
      </c>
      <c r="D276">
        <v>90</v>
      </c>
      <c r="E276" s="13">
        <f t="shared" si="12"/>
        <v>32130</v>
      </c>
      <c r="F276" s="88">
        <v>5.2</v>
      </c>
      <c r="G276" s="88"/>
      <c r="H276" s="88"/>
      <c r="I276" s="88"/>
      <c r="J276" s="88"/>
      <c r="K276" s="88">
        <f t="shared" si="13"/>
        <v>5.2</v>
      </c>
      <c r="L276" s="92">
        <f t="shared" si="14"/>
        <v>1856.4</v>
      </c>
      <c r="M276" t="s">
        <v>1216</v>
      </c>
      <c r="N276" t="s">
        <v>1487</v>
      </c>
    </row>
    <row r="277" spans="1:14" ht="12.75">
      <c r="A277" s="1" t="s">
        <v>942</v>
      </c>
      <c r="B277" t="s">
        <v>956</v>
      </c>
      <c r="C277" s="13">
        <v>2000</v>
      </c>
      <c r="D277">
        <v>65</v>
      </c>
      <c r="E277" s="13">
        <f t="shared" si="12"/>
        <v>130000</v>
      </c>
      <c r="F277" s="88">
        <v>4.2</v>
      </c>
      <c r="G277" s="88"/>
      <c r="H277" s="88"/>
      <c r="I277" s="88"/>
      <c r="J277" s="88"/>
      <c r="K277" s="88">
        <f t="shared" si="13"/>
        <v>4.2</v>
      </c>
      <c r="L277" s="92">
        <f t="shared" si="14"/>
        <v>8400</v>
      </c>
      <c r="M277" t="s">
        <v>1216</v>
      </c>
      <c r="N277" t="s">
        <v>1489</v>
      </c>
    </row>
    <row r="278" spans="1:12" ht="12.75">
      <c r="A278" s="1" t="s">
        <v>942</v>
      </c>
      <c r="B278" t="s">
        <v>957</v>
      </c>
      <c r="C278" s="13">
        <v>15000</v>
      </c>
      <c r="D278">
        <v>26</v>
      </c>
      <c r="E278" s="13">
        <f t="shared" si="12"/>
        <v>390000</v>
      </c>
      <c r="F278" s="88">
        <v>2.1</v>
      </c>
      <c r="G278" s="88"/>
      <c r="H278" s="88"/>
      <c r="I278" s="88"/>
      <c r="J278" s="88"/>
      <c r="K278" s="88">
        <f t="shared" si="13"/>
        <v>2.1</v>
      </c>
      <c r="L278" s="92">
        <f t="shared" si="14"/>
        <v>31500</v>
      </c>
    </row>
    <row r="279" spans="1:14" ht="12.75">
      <c r="A279" s="1" t="s">
        <v>942</v>
      </c>
      <c r="B279" t="s">
        <v>958</v>
      </c>
      <c r="C279" s="13">
        <v>56000</v>
      </c>
      <c r="D279">
        <v>2.5</v>
      </c>
      <c r="E279" s="13">
        <f t="shared" si="12"/>
        <v>140000</v>
      </c>
      <c r="F279" s="88">
        <v>0</v>
      </c>
      <c r="G279" s="88"/>
      <c r="H279" s="88"/>
      <c r="I279" s="88"/>
      <c r="J279" s="88"/>
      <c r="K279" s="88">
        <f t="shared" si="13"/>
        <v>0</v>
      </c>
      <c r="L279" s="92">
        <f t="shared" si="14"/>
        <v>0</v>
      </c>
      <c r="N279" t="s">
        <v>1050</v>
      </c>
    </row>
    <row r="280" spans="1:12" ht="12.75">
      <c r="A280" s="1" t="s">
        <v>942</v>
      </c>
      <c r="B280" t="s">
        <v>959</v>
      </c>
      <c r="C280" s="13">
        <v>50000</v>
      </c>
      <c r="D280">
        <v>19</v>
      </c>
      <c r="E280" s="13">
        <f t="shared" si="12"/>
        <v>950000</v>
      </c>
      <c r="F280" s="88">
        <v>0</v>
      </c>
      <c r="G280" s="88"/>
      <c r="H280" s="88"/>
      <c r="I280" s="88"/>
      <c r="J280" s="88"/>
      <c r="K280" s="88">
        <f t="shared" si="13"/>
        <v>0</v>
      </c>
      <c r="L280" s="92">
        <f t="shared" si="14"/>
        <v>0</v>
      </c>
    </row>
    <row r="281" spans="1:12" ht="12.75">
      <c r="A281" s="1" t="s">
        <v>942</v>
      </c>
      <c r="B281" t="s">
        <v>960</v>
      </c>
      <c r="C281" s="13">
        <v>1200</v>
      </c>
      <c r="D281">
        <v>520</v>
      </c>
      <c r="E281" s="13">
        <f t="shared" si="12"/>
        <v>624000</v>
      </c>
      <c r="F281" s="88"/>
      <c r="G281" s="88">
        <v>23.5</v>
      </c>
      <c r="H281" s="88">
        <v>22.3</v>
      </c>
      <c r="I281" s="89">
        <v>0.38461538461538464</v>
      </c>
      <c r="J281" s="89">
        <v>0.8461538461538461</v>
      </c>
      <c r="K281" s="88">
        <f t="shared" si="13"/>
        <v>45.8</v>
      </c>
      <c r="L281" s="92">
        <f t="shared" si="14"/>
        <v>54960</v>
      </c>
    </row>
    <row r="282" spans="1:14" ht="12.75">
      <c r="A282" s="1" t="s">
        <v>942</v>
      </c>
      <c r="B282" t="s">
        <v>961</v>
      </c>
      <c r="C282" s="13">
        <v>10000</v>
      </c>
      <c r="D282">
        <v>38</v>
      </c>
      <c r="E282" s="13">
        <f t="shared" si="12"/>
        <v>380000</v>
      </c>
      <c r="F282" s="88">
        <v>3.25</v>
      </c>
      <c r="G282" s="88"/>
      <c r="H282" s="88"/>
      <c r="I282" s="88"/>
      <c r="J282" s="88"/>
      <c r="K282" s="88">
        <f t="shared" si="13"/>
        <v>3.25</v>
      </c>
      <c r="L282" s="92">
        <f t="shared" si="14"/>
        <v>32500</v>
      </c>
      <c r="N282" t="s">
        <v>1050</v>
      </c>
    </row>
    <row r="283" spans="1:14" ht="12.75">
      <c r="A283" s="22" t="s">
        <v>962</v>
      </c>
      <c r="C283" s="3"/>
      <c r="D283" s="3"/>
      <c r="E283" s="13"/>
      <c r="F283" s="88"/>
      <c r="G283" s="88"/>
      <c r="H283" s="88"/>
      <c r="I283" s="88"/>
      <c r="J283" s="88"/>
      <c r="K283" s="88">
        <f t="shared" si="13"/>
        <v>0</v>
      </c>
      <c r="L283" s="92"/>
      <c r="M283" s="3" t="s">
        <v>484</v>
      </c>
      <c r="N283" s="3" t="s">
        <v>483</v>
      </c>
    </row>
    <row r="284" spans="1:12" ht="12.75">
      <c r="A284" s="1" t="s">
        <v>962</v>
      </c>
      <c r="B284" t="s">
        <v>963</v>
      </c>
      <c r="C284" s="13">
        <v>10000</v>
      </c>
      <c r="D284">
        <v>98</v>
      </c>
      <c r="E284" s="13">
        <f t="shared" si="12"/>
        <v>980000</v>
      </c>
      <c r="F284" s="88">
        <v>5.3966</v>
      </c>
      <c r="G284" s="88"/>
      <c r="H284" s="88"/>
      <c r="I284" s="88"/>
      <c r="J284" s="88"/>
      <c r="K284" s="88">
        <f t="shared" si="13"/>
        <v>5.3966</v>
      </c>
      <c r="L284" s="92">
        <f t="shared" si="14"/>
        <v>53966</v>
      </c>
    </row>
    <row r="285" spans="1:12" ht="12.75">
      <c r="A285" s="1" t="s">
        <v>962</v>
      </c>
      <c r="B285" t="s">
        <v>964</v>
      </c>
      <c r="C285" s="13">
        <v>7300</v>
      </c>
      <c r="D285">
        <v>870</v>
      </c>
      <c r="E285" s="13">
        <f t="shared" si="12"/>
        <v>6351000</v>
      </c>
      <c r="F285" s="88">
        <v>38.65</v>
      </c>
      <c r="G285" s="88"/>
      <c r="H285" s="88"/>
      <c r="I285" s="88"/>
      <c r="J285" s="88"/>
      <c r="K285" s="88">
        <f t="shared" si="13"/>
        <v>38.65</v>
      </c>
      <c r="L285" s="92">
        <f t="shared" si="14"/>
        <v>282145</v>
      </c>
    </row>
    <row r="286" spans="1:12" ht="12.75">
      <c r="A286" s="1" t="s">
        <v>962</v>
      </c>
      <c r="B286" t="s">
        <v>965</v>
      </c>
      <c r="C286" s="13">
        <v>8000</v>
      </c>
      <c r="D286">
        <v>465</v>
      </c>
      <c r="E286" s="13">
        <f t="shared" si="12"/>
        <v>3720000</v>
      </c>
      <c r="F286" s="88">
        <v>22.75</v>
      </c>
      <c r="G286" s="88"/>
      <c r="H286" s="88"/>
      <c r="I286" s="88"/>
      <c r="J286" s="88"/>
      <c r="K286" s="88">
        <f t="shared" si="13"/>
        <v>22.75</v>
      </c>
      <c r="L286" s="92">
        <f t="shared" si="14"/>
        <v>182000</v>
      </c>
    </row>
    <row r="287" spans="1:12" ht="12.75">
      <c r="A287" s="1" t="s">
        <v>962</v>
      </c>
      <c r="B287" t="s">
        <v>966</v>
      </c>
      <c r="C287" s="13">
        <v>22000</v>
      </c>
      <c r="D287">
        <v>137</v>
      </c>
      <c r="E287" s="13">
        <f t="shared" si="12"/>
        <v>3014000</v>
      </c>
      <c r="F287" s="88"/>
      <c r="G287" s="88">
        <v>2.25</v>
      </c>
      <c r="H287" s="88">
        <v>5.1</v>
      </c>
      <c r="I287" s="89">
        <v>0.38461538461538464</v>
      </c>
      <c r="J287" s="89">
        <v>0.9230769230769231</v>
      </c>
      <c r="K287" s="88">
        <f t="shared" si="13"/>
        <v>7.35</v>
      </c>
      <c r="L287" s="92">
        <f t="shared" si="14"/>
        <v>161700</v>
      </c>
    </row>
    <row r="288" spans="1:12" ht="12.75">
      <c r="A288" s="1" t="s">
        <v>962</v>
      </c>
      <c r="B288" t="s">
        <v>967</v>
      </c>
      <c r="C288" s="13">
        <v>6000</v>
      </c>
      <c r="D288">
        <v>335</v>
      </c>
      <c r="E288" s="13">
        <f t="shared" si="12"/>
        <v>2010000</v>
      </c>
      <c r="F288" s="88"/>
      <c r="G288" s="88">
        <v>5</v>
      </c>
      <c r="H288" s="88">
        <v>20.17</v>
      </c>
      <c r="I288" s="89">
        <v>0.8461538461538461</v>
      </c>
      <c r="J288" s="89">
        <v>0.38461538461538464</v>
      </c>
      <c r="K288" s="88">
        <f t="shared" si="13"/>
        <v>25.17</v>
      </c>
      <c r="L288" s="92">
        <f t="shared" si="14"/>
        <v>151020</v>
      </c>
    </row>
    <row r="289" spans="1:12" ht="12.75">
      <c r="A289" s="1" t="s">
        <v>962</v>
      </c>
      <c r="B289" t="s">
        <v>968</v>
      </c>
      <c r="C289" s="13">
        <v>16000</v>
      </c>
      <c r="D289">
        <v>165</v>
      </c>
      <c r="E289" s="13">
        <f t="shared" si="12"/>
        <v>2640000</v>
      </c>
      <c r="F289" s="88">
        <v>0</v>
      </c>
      <c r="G289" s="88"/>
      <c r="H289" s="88"/>
      <c r="I289" s="88"/>
      <c r="J289" s="88"/>
      <c r="K289" s="88">
        <f t="shared" si="13"/>
        <v>0</v>
      </c>
      <c r="L289" s="92">
        <f t="shared" si="14"/>
        <v>0</v>
      </c>
    </row>
    <row r="290" spans="1:12" ht="12.75">
      <c r="A290" s="1" t="s">
        <v>962</v>
      </c>
      <c r="B290" t="s">
        <v>969</v>
      </c>
      <c r="C290" s="13">
        <v>47500</v>
      </c>
      <c r="D290">
        <v>71</v>
      </c>
      <c r="E290" s="13">
        <f t="shared" si="12"/>
        <v>3372500</v>
      </c>
      <c r="F290" s="88">
        <v>5.56</v>
      </c>
      <c r="G290" s="88"/>
      <c r="H290" s="88"/>
      <c r="I290" s="88"/>
      <c r="J290" s="88"/>
      <c r="K290" s="88">
        <f t="shared" si="13"/>
        <v>5.56</v>
      </c>
      <c r="L290" s="92">
        <f t="shared" si="14"/>
        <v>264100</v>
      </c>
    </row>
    <row r="291" spans="1:12" ht="12.75">
      <c r="A291" s="1" t="s">
        <v>962</v>
      </c>
      <c r="B291" t="s">
        <v>970</v>
      </c>
      <c r="C291" s="13">
        <v>35000</v>
      </c>
      <c r="D291">
        <v>290</v>
      </c>
      <c r="E291" s="13">
        <f t="shared" si="12"/>
        <v>10150000</v>
      </c>
      <c r="F291" s="88">
        <v>14.68</v>
      </c>
      <c r="G291" s="88"/>
      <c r="H291" s="88"/>
      <c r="I291" s="88"/>
      <c r="J291" s="88"/>
      <c r="K291" s="88">
        <f t="shared" si="13"/>
        <v>14.68</v>
      </c>
      <c r="L291" s="92">
        <f t="shared" si="14"/>
        <v>513800</v>
      </c>
    </row>
    <row r="292" spans="1:12" ht="12.75">
      <c r="A292" s="1" t="s">
        <v>962</v>
      </c>
      <c r="B292" t="s">
        <v>971</v>
      </c>
      <c r="C292" s="13">
        <v>22500</v>
      </c>
      <c r="D292">
        <v>50</v>
      </c>
      <c r="E292" s="13">
        <f t="shared" si="12"/>
        <v>1125000</v>
      </c>
      <c r="F292" s="88">
        <v>0</v>
      </c>
      <c r="G292" s="88"/>
      <c r="H292" s="88"/>
      <c r="I292" s="88"/>
      <c r="J292" s="88"/>
      <c r="K292" s="88">
        <f t="shared" si="13"/>
        <v>0</v>
      </c>
      <c r="L292" s="92">
        <f t="shared" si="14"/>
        <v>0</v>
      </c>
    </row>
    <row r="293" spans="1:12" ht="12.75">
      <c r="A293" s="1" t="s">
        <v>962</v>
      </c>
      <c r="B293" t="s">
        <v>972</v>
      </c>
      <c r="C293" s="13">
        <v>19000</v>
      </c>
      <c r="D293">
        <v>106</v>
      </c>
      <c r="E293" s="13">
        <f t="shared" si="12"/>
        <v>2014000</v>
      </c>
      <c r="F293" s="88">
        <v>4.66</v>
      </c>
      <c r="G293" s="88"/>
      <c r="H293" s="88"/>
      <c r="I293" s="88"/>
      <c r="J293" s="88"/>
      <c r="K293" s="88">
        <f t="shared" si="13"/>
        <v>4.66</v>
      </c>
      <c r="L293" s="92">
        <f t="shared" si="14"/>
        <v>88540</v>
      </c>
    </row>
    <row r="294" spans="1:12" ht="12.75">
      <c r="A294" s="1" t="s">
        <v>962</v>
      </c>
      <c r="B294" t="s">
        <v>973</v>
      </c>
      <c r="C294" s="13">
        <v>8000</v>
      </c>
      <c r="D294">
        <v>640</v>
      </c>
      <c r="E294" s="13">
        <f t="shared" si="12"/>
        <v>5120000</v>
      </c>
      <c r="F294" s="88">
        <v>37.15</v>
      </c>
      <c r="G294" s="88"/>
      <c r="H294" s="88"/>
      <c r="I294" s="88"/>
      <c r="J294" s="88"/>
      <c r="K294" s="88">
        <f t="shared" si="13"/>
        <v>37.15</v>
      </c>
      <c r="L294" s="92">
        <f t="shared" si="14"/>
        <v>297200</v>
      </c>
    </row>
    <row r="295" spans="1:12" ht="12.75">
      <c r="A295" s="1" t="s">
        <v>962</v>
      </c>
      <c r="B295" t="s">
        <v>974</v>
      </c>
      <c r="C295" s="13">
        <v>13000</v>
      </c>
      <c r="D295">
        <v>190</v>
      </c>
      <c r="E295" s="13">
        <f t="shared" si="12"/>
        <v>2470000</v>
      </c>
      <c r="F295" s="88">
        <v>8.11</v>
      </c>
      <c r="G295" s="88"/>
      <c r="H295" s="88"/>
      <c r="I295" s="88"/>
      <c r="J295" s="88"/>
      <c r="K295" s="88">
        <f t="shared" si="13"/>
        <v>8.11</v>
      </c>
      <c r="L295" s="92">
        <f t="shared" si="14"/>
        <v>105429.99999999999</v>
      </c>
    </row>
    <row r="296" spans="1:12" ht="12.75">
      <c r="A296" s="1" t="s">
        <v>962</v>
      </c>
      <c r="B296" t="s">
        <v>975</v>
      </c>
      <c r="C296" s="13">
        <v>60000</v>
      </c>
      <c r="D296">
        <v>62.5</v>
      </c>
      <c r="E296" s="13">
        <f t="shared" si="12"/>
        <v>3750000</v>
      </c>
      <c r="F296" s="88"/>
      <c r="G296" s="88">
        <v>1.84</v>
      </c>
      <c r="H296" s="88">
        <v>1.84</v>
      </c>
      <c r="I296" s="89">
        <v>0.3076923076923077</v>
      </c>
      <c r="J296" s="89">
        <v>0.8461538461538461</v>
      </c>
      <c r="K296" s="88">
        <f t="shared" si="13"/>
        <v>3.68</v>
      </c>
      <c r="L296" s="92">
        <f t="shared" si="14"/>
        <v>220800</v>
      </c>
    </row>
    <row r="297" spans="1:12" ht="12.75">
      <c r="A297" s="1" t="s">
        <v>962</v>
      </c>
      <c r="B297" t="s">
        <v>976</v>
      </c>
      <c r="C297" s="13">
        <v>90000</v>
      </c>
      <c r="D297">
        <v>100</v>
      </c>
      <c r="E297" s="13">
        <f t="shared" si="12"/>
        <v>9000000</v>
      </c>
      <c r="F297" s="88">
        <v>6.45</v>
      </c>
      <c r="G297" s="88"/>
      <c r="H297" s="88"/>
      <c r="I297" s="88"/>
      <c r="J297" s="88"/>
      <c r="K297" s="88">
        <f t="shared" si="13"/>
        <v>6.45</v>
      </c>
      <c r="L297" s="92">
        <f t="shared" si="14"/>
        <v>580500</v>
      </c>
    </row>
    <row r="298" spans="1:14" ht="12.75">
      <c r="A298" s="1" t="s">
        <v>962</v>
      </c>
      <c r="B298" t="s">
        <v>977</v>
      </c>
      <c r="C298" s="13">
        <v>80000</v>
      </c>
      <c r="D298">
        <v>163.5</v>
      </c>
      <c r="E298" s="13">
        <f t="shared" si="12"/>
        <v>13080000</v>
      </c>
      <c r="F298" s="88">
        <v>0</v>
      </c>
      <c r="G298" s="88"/>
      <c r="H298" s="88"/>
      <c r="I298" s="88"/>
      <c r="J298" s="88"/>
      <c r="K298" s="88">
        <f t="shared" si="13"/>
        <v>0</v>
      </c>
      <c r="L298" s="92">
        <f t="shared" si="14"/>
        <v>0</v>
      </c>
      <c r="N298" t="s">
        <v>1512</v>
      </c>
    </row>
    <row r="299" spans="1:14" ht="12.75">
      <c r="A299" s="1" t="s">
        <v>962</v>
      </c>
      <c r="B299" t="s">
        <v>978</v>
      </c>
      <c r="C299" s="13">
        <v>80000</v>
      </c>
      <c r="D299">
        <v>11</v>
      </c>
      <c r="E299" s="13">
        <f t="shared" si="12"/>
        <v>880000</v>
      </c>
      <c r="F299" s="88">
        <v>0</v>
      </c>
      <c r="G299" s="88"/>
      <c r="H299" s="88"/>
      <c r="I299" s="88"/>
      <c r="J299" s="88"/>
      <c r="K299" s="88">
        <f t="shared" si="13"/>
        <v>0</v>
      </c>
      <c r="L299" s="92">
        <f t="shared" si="14"/>
        <v>0</v>
      </c>
      <c r="N299" t="s">
        <v>1050</v>
      </c>
    </row>
    <row r="300" spans="1:12" ht="12.75">
      <c r="A300" s="1" t="s">
        <v>962</v>
      </c>
      <c r="B300" t="s">
        <v>979</v>
      </c>
      <c r="C300" s="13">
        <v>4000</v>
      </c>
      <c r="D300">
        <v>460</v>
      </c>
      <c r="E300" s="13">
        <f t="shared" si="12"/>
        <v>1840000</v>
      </c>
      <c r="F300" s="88">
        <v>3.27</v>
      </c>
      <c r="G300" s="88"/>
      <c r="H300" s="88"/>
      <c r="I300" s="88"/>
      <c r="J300" s="88"/>
      <c r="K300" s="88">
        <f t="shared" si="13"/>
        <v>3.27</v>
      </c>
      <c r="L300" s="92">
        <f t="shared" si="14"/>
        <v>13080</v>
      </c>
    </row>
    <row r="301" spans="1:12" ht="12.75">
      <c r="A301" s="1" t="s">
        <v>962</v>
      </c>
      <c r="B301" t="s">
        <v>980</v>
      </c>
      <c r="C301" s="13">
        <v>60000</v>
      </c>
      <c r="D301">
        <v>62.5</v>
      </c>
      <c r="E301" s="13">
        <f t="shared" si="12"/>
        <v>3750000</v>
      </c>
      <c r="G301" s="88">
        <v>2.3</v>
      </c>
      <c r="H301" s="88">
        <v>2.3</v>
      </c>
      <c r="I301" s="89">
        <v>0.07692307692307693</v>
      </c>
      <c r="J301" s="89">
        <v>0.5384615384615384</v>
      </c>
      <c r="K301" s="88">
        <f t="shared" si="13"/>
        <v>4.6</v>
      </c>
      <c r="L301" s="92">
        <f t="shared" si="14"/>
        <v>276000</v>
      </c>
    </row>
    <row r="302" spans="1:12" ht="12.75">
      <c r="A302" s="1" t="s">
        <v>962</v>
      </c>
      <c r="B302" t="s">
        <v>981</v>
      </c>
      <c r="C302" s="13">
        <v>40000</v>
      </c>
      <c r="D302">
        <v>39.75</v>
      </c>
      <c r="E302" s="13">
        <f t="shared" si="12"/>
        <v>1590000</v>
      </c>
      <c r="F302" s="88">
        <v>2.65</v>
      </c>
      <c r="G302" s="88"/>
      <c r="H302" s="88"/>
      <c r="I302" s="88"/>
      <c r="J302" s="88"/>
      <c r="K302" s="88">
        <f t="shared" si="13"/>
        <v>2.65</v>
      </c>
      <c r="L302" s="92">
        <f t="shared" si="14"/>
        <v>106000</v>
      </c>
    </row>
    <row r="303" spans="1:14" ht="12.75">
      <c r="A303" s="1" t="s">
        <v>962</v>
      </c>
      <c r="B303" t="s">
        <v>982</v>
      </c>
      <c r="C303" s="13">
        <v>5500</v>
      </c>
      <c r="D303">
        <v>16.25</v>
      </c>
      <c r="E303" s="13">
        <f t="shared" si="12"/>
        <v>89375</v>
      </c>
      <c r="F303" s="88">
        <v>0</v>
      </c>
      <c r="G303" s="88"/>
      <c r="H303" s="88"/>
      <c r="I303" s="88"/>
      <c r="J303" s="88"/>
      <c r="K303" s="88">
        <f t="shared" si="13"/>
        <v>0</v>
      </c>
      <c r="L303" s="92">
        <f t="shared" si="14"/>
        <v>0</v>
      </c>
      <c r="N303" t="s">
        <v>1050</v>
      </c>
    </row>
    <row r="304" spans="1:14" ht="12.75">
      <c r="A304" s="1" t="s">
        <v>962</v>
      </c>
      <c r="B304" t="s">
        <v>983</v>
      </c>
      <c r="C304" s="13">
        <v>36400</v>
      </c>
      <c r="D304">
        <v>11</v>
      </c>
      <c r="E304" s="13">
        <f t="shared" si="12"/>
        <v>400400</v>
      </c>
      <c r="F304" s="88">
        <v>0</v>
      </c>
      <c r="G304" s="88"/>
      <c r="H304" s="88"/>
      <c r="I304" s="88"/>
      <c r="J304" s="88"/>
      <c r="K304" s="88">
        <f t="shared" si="13"/>
        <v>0</v>
      </c>
      <c r="L304" s="92">
        <f t="shared" si="14"/>
        <v>0</v>
      </c>
      <c r="N304" t="s">
        <v>1512</v>
      </c>
    </row>
    <row r="305" spans="1:12" ht="12.75">
      <c r="A305" s="1" t="s">
        <v>962</v>
      </c>
      <c r="B305" t="s">
        <v>984</v>
      </c>
      <c r="C305" s="13">
        <v>18000</v>
      </c>
      <c r="D305">
        <v>1750</v>
      </c>
      <c r="E305" s="13">
        <f t="shared" si="12"/>
        <v>31500000</v>
      </c>
      <c r="F305" s="88">
        <v>80</v>
      </c>
      <c r="G305" s="88"/>
      <c r="H305" s="88"/>
      <c r="I305" s="88"/>
      <c r="J305" s="88"/>
      <c r="K305" s="88">
        <f t="shared" si="13"/>
        <v>80</v>
      </c>
      <c r="L305" s="92">
        <f t="shared" si="14"/>
        <v>1440000</v>
      </c>
    </row>
    <row r="306" spans="1:12" ht="12.75">
      <c r="A306" s="1" t="s">
        <v>962</v>
      </c>
      <c r="B306" t="s">
        <v>985</v>
      </c>
      <c r="C306" s="13">
        <v>28500</v>
      </c>
      <c r="D306">
        <v>158</v>
      </c>
      <c r="E306" s="13">
        <f t="shared" si="12"/>
        <v>4503000</v>
      </c>
      <c r="F306" s="88"/>
      <c r="G306" s="88">
        <v>4.62</v>
      </c>
      <c r="H306" s="88">
        <v>3.66</v>
      </c>
      <c r="I306" s="89">
        <v>0.3076923076923077</v>
      </c>
      <c r="J306" s="89">
        <v>0.7692307692307693</v>
      </c>
      <c r="K306" s="88">
        <f t="shared" si="13"/>
        <v>8.280000000000001</v>
      </c>
      <c r="L306" s="92">
        <f t="shared" si="14"/>
        <v>235980.00000000003</v>
      </c>
    </row>
    <row r="307" spans="1:14" ht="12.75">
      <c r="A307" s="1" t="s">
        <v>962</v>
      </c>
      <c r="B307" t="s">
        <v>986</v>
      </c>
      <c r="C307" s="13">
        <v>6500</v>
      </c>
      <c r="D307">
        <v>60.5</v>
      </c>
      <c r="E307" s="13">
        <f t="shared" si="12"/>
        <v>393250</v>
      </c>
      <c r="F307" s="88">
        <v>2.34</v>
      </c>
      <c r="G307" s="88"/>
      <c r="H307" s="88"/>
      <c r="I307" s="88"/>
      <c r="J307" s="88"/>
      <c r="K307" s="88">
        <f t="shared" si="13"/>
        <v>2.34</v>
      </c>
      <c r="L307" s="92">
        <f t="shared" si="14"/>
        <v>15209.999999999998</v>
      </c>
      <c r="N307" t="s">
        <v>1487</v>
      </c>
    </row>
    <row r="308" spans="1:14" ht="12.75">
      <c r="A308" s="22" t="s">
        <v>987</v>
      </c>
      <c r="C308" s="55"/>
      <c r="D308" s="3"/>
      <c r="E308" s="13"/>
      <c r="F308" s="88"/>
      <c r="G308" s="88"/>
      <c r="H308" s="88"/>
      <c r="I308" s="88"/>
      <c r="J308" s="88"/>
      <c r="K308" s="88">
        <f t="shared" si="13"/>
        <v>0</v>
      </c>
      <c r="L308" s="92"/>
      <c r="M308" s="3" t="s">
        <v>484</v>
      </c>
      <c r="N308" s="3" t="s">
        <v>483</v>
      </c>
    </row>
    <row r="309" spans="1:12" ht="12.75">
      <c r="A309" s="1" t="s">
        <v>987</v>
      </c>
      <c r="B309" t="s">
        <v>1193</v>
      </c>
      <c r="C309" s="13">
        <v>70000</v>
      </c>
      <c r="D309">
        <v>71</v>
      </c>
      <c r="E309" s="13">
        <f t="shared" si="12"/>
        <v>4970000</v>
      </c>
      <c r="F309" s="88">
        <v>5</v>
      </c>
      <c r="G309" s="88"/>
      <c r="H309" s="88"/>
      <c r="I309" s="88"/>
      <c r="J309" s="88"/>
      <c r="K309" s="88">
        <f t="shared" si="13"/>
        <v>5</v>
      </c>
      <c r="L309" s="92">
        <f t="shared" si="14"/>
        <v>350000</v>
      </c>
    </row>
    <row r="310" spans="1:14" ht="12.75">
      <c r="A310" s="1" t="s">
        <v>987</v>
      </c>
      <c r="B310" t="s">
        <v>988</v>
      </c>
      <c r="C310" s="13">
        <v>20000</v>
      </c>
      <c r="D310">
        <v>2640</v>
      </c>
      <c r="E310" s="13">
        <f t="shared" si="12"/>
        <v>52800000</v>
      </c>
      <c r="F310" s="88">
        <v>0</v>
      </c>
      <c r="G310" s="88"/>
      <c r="H310" s="88"/>
      <c r="I310" s="88"/>
      <c r="J310" s="88"/>
      <c r="K310" s="88">
        <f t="shared" si="13"/>
        <v>0</v>
      </c>
      <c r="L310" s="92">
        <f t="shared" si="14"/>
        <v>0</v>
      </c>
      <c r="N310" t="s">
        <v>1512</v>
      </c>
    </row>
    <row r="311" spans="1:12" ht="12.75">
      <c r="A311" s="1" t="s">
        <v>987</v>
      </c>
      <c r="B311" t="s">
        <v>989</v>
      </c>
      <c r="C311" s="13">
        <v>14000</v>
      </c>
      <c r="D311">
        <v>2445</v>
      </c>
      <c r="E311" s="13">
        <f t="shared" si="12"/>
        <v>34230000</v>
      </c>
      <c r="F311" s="88">
        <v>150</v>
      </c>
      <c r="G311" s="88"/>
      <c r="H311" s="88"/>
      <c r="I311" s="88"/>
      <c r="J311" s="88"/>
      <c r="K311" s="88">
        <f t="shared" si="13"/>
        <v>150</v>
      </c>
      <c r="L311" s="92">
        <f t="shared" si="14"/>
        <v>2100000</v>
      </c>
    </row>
    <row r="312" spans="1:12" ht="12.75">
      <c r="A312" s="1" t="s">
        <v>987</v>
      </c>
      <c r="B312" t="s">
        <v>990</v>
      </c>
      <c r="C312" s="13">
        <v>20000</v>
      </c>
      <c r="D312">
        <v>103</v>
      </c>
      <c r="E312" s="13">
        <f t="shared" si="12"/>
        <v>2060000</v>
      </c>
      <c r="F312" s="88">
        <v>5</v>
      </c>
      <c r="G312" s="88"/>
      <c r="H312" s="88"/>
      <c r="I312" s="88"/>
      <c r="J312" s="88"/>
      <c r="K312" s="88">
        <f t="shared" si="13"/>
        <v>5</v>
      </c>
      <c r="L312" s="92">
        <f t="shared" si="14"/>
        <v>100000</v>
      </c>
    </row>
    <row r="313" spans="1:12" ht="12.75">
      <c r="A313" s="1" t="s">
        <v>987</v>
      </c>
      <c r="B313" t="s">
        <v>991</v>
      </c>
      <c r="C313" s="13">
        <v>43700</v>
      </c>
      <c r="D313">
        <v>774</v>
      </c>
      <c r="E313" s="13">
        <f t="shared" si="12"/>
        <v>33823800</v>
      </c>
      <c r="F313" s="88">
        <v>0</v>
      </c>
      <c r="G313" s="88"/>
      <c r="H313" s="88"/>
      <c r="I313" s="88"/>
      <c r="J313" s="88"/>
      <c r="K313" s="88">
        <f t="shared" si="13"/>
        <v>0</v>
      </c>
      <c r="L313" s="92">
        <f t="shared" si="14"/>
        <v>0</v>
      </c>
    </row>
    <row r="314" spans="1:14" ht="12.75">
      <c r="A314" s="22" t="s">
        <v>992</v>
      </c>
      <c r="C314" s="55"/>
      <c r="D314" s="3"/>
      <c r="E314" s="13"/>
      <c r="F314" s="88"/>
      <c r="G314" s="88"/>
      <c r="H314" s="88"/>
      <c r="I314" s="88"/>
      <c r="J314" s="88"/>
      <c r="K314" s="88">
        <f t="shared" si="13"/>
        <v>0</v>
      </c>
      <c r="L314" s="92"/>
      <c r="M314" s="3" t="s">
        <v>484</v>
      </c>
      <c r="N314" s="3" t="s">
        <v>483</v>
      </c>
    </row>
    <row r="315" spans="1:12" ht="12.75">
      <c r="A315" s="1" t="s">
        <v>992</v>
      </c>
      <c r="B315" t="s">
        <v>993</v>
      </c>
      <c r="C315" s="13">
        <v>90000</v>
      </c>
      <c r="D315">
        <v>85</v>
      </c>
      <c r="E315" s="13">
        <f aca="true" t="shared" si="15" ref="E315:E356">PRODUCT(C315,D315)</f>
        <v>7650000</v>
      </c>
      <c r="F315" s="88">
        <v>0</v>
      </c>
      <c r="G315" s="88"/>
      <c r="H315" s="88"/>
      <c r="I315" s="88"/>
      <c r="J315" s="88"/>
      <c r="K315" s="88">
        <f t="shared" si="13"/>
        <v>0</v>
      </c>
      <c r="L315" s="92">
        <f t="shared" si="14"/>
        <v>0</v>
      </c>
    </row>
    <row r="316" spans="1:12" ht="12.75">
      <c r="A316" s="1" t="s">
        <v>992</v>
      </c>
      <c r="B316" t="s">
        <v>994</v>
      </c>
      <c r="C316" s="13">
        <v>10000</v>
      </c>
      <c r="D316">
        <v>111</v>
      </c>
      <c r="E316" s="13">
        <f t="shared" si="15"/>
        <v>1110000</v>
      </c>
      <c r="F316" s="88">
        <v>0</v>
      </c>
      <c r="G316" s="88"/>
      <c r="H316" s="88"/>
      <c r="I316" s="88"/>
      <c r="J316" s="88"/>
      <c r="K316" s="88">
        <f t="shared" si="13"/>
        <v>0</v>
      </c>
      <c r="L316" s="92">
        <f t="shared" si="14"/>
        <v>0</v>
      </c>
    </row>
    <row r="317" spans="1:12" ht="12.75">
      <c r="A317" s="1" t="s">
        <v>992</v>
      </c>
      <c r="B317" t="s">
        <v>995</v>
      </c>
      <c r="C317" s="13">
        <v>4000</v>
      </c>
      <c r="D317">
        <v>50</v>
      </c>
      <c r="E317" s="13">
        <f t="shared" si="15"/>
        <v>200000</v>
      </c>
      <c r="F317" s="88"/>
      <c r="G317" s="88">
        <v>20.2</v>
      </c>
      <c r="H317" s="88">
        <v>13.7</v>
      </c>
      <c r="I317" s="89">
        <v>0.3076923076923077</v>
      </c>
      <c r="J317" s="89">
        <v>0.8461538461538461</v>
      </c>
      <c r="K317" s="88">
        <f t="shared" si="13"/>
        <v>33.9</v>
      </c>
      <c r="L317" s="92">
        <f t="shared" si="14"/>
        <v>135600</v>
      </c>
    </row>
    <row r="318" spans="1:12" ht="12.75">
      <c r="A318" s="1" t="s">
        <v>992</v>
      </c>
      <c r="B318" t="s">
        <v>996</v>
      </c>
      <c r="C318" s="13">
        <v>6600</v>
      </c>
      <c r="D318">
        <v>675</v>
      </c>
      <c r="E318" s="13">
        <f t="shared" si="15"/>
        <v>4455000</v>
      </c>
      <c r="F318" s="88">
        <v>33.05</v>
      </c>
      <c r="G318" s="88"/>
      <c r="H318" s="88"/>
      <c r="I318" s="88"/>
      <c r="J318" s="88"/>
      <c r="K318" s="88">
        <f t="shared" si="13"/>
        <v>33.05</v>
      </c>
      <c r="L318" s="92">
        <f t="shared" si="14"/>
        <v>218129.99999999997</v>
      </c>
    </row>
    <row r="319" spans="1:12" ht="12.75">
      <c r="A319" s="1" t="s">
        <v>992</v>
      </c>
      <c r="B319" t="s">
        <v>997</v>
      </c>
      <c r="C319" s="13">
        <v>3500</v>
      </c>
      <c r="D319">
        <v>1130</v>
      </c>
      <c r="E319" s="13">
        <f t="shared" si="15"/>
        <v>3955000</v>
      </c>
      <c r="F319" s="88"/>
      <c r="G319" s="88">
        <v>14</v>
      </c>
      <c r="H319" s="88">
        <v>28</v>
      </c>
      <c r="I319" s="89">
        <v>0.23076923076923078</v>
      </c>
      <c r="J319" s="89">
        <v>0.9230769230769231</v>
      </c>
      <c r="K319" s="88">
        <f t="shared" si="13"/>
        <v>42</v>
      </c>
      <c r="L319" s="92">
        <f t="shared" si="14"/>
        <v>147000</v>
      </c>
    </row>
    <row r="320" spans="1:12" ht="12.75">
      <c r="A320" s="1" t="s">
        <v>992</v>
      </c>
      <c r="B320" t="s">
        <v>998</v>
      </c>
      <c r="C320" s="13">
        <v>14000</v>
      </c>
      <c r="D320">
        <v>70</v>
      </c>
      <c r="E320" s="13">
        <f t="shared" si="15"/>
        <v>980000</v>
      </c>
      <c r="F320" s="88">
        <v>0</v>
      </c>
      <c r="G320" s="88"/>
      <c r="H320" s="88"/>
      <c r="I320" s="88"/>
      <c r="J320" s="88"/>
      <c r="K320" s="88">
        <f t="shared" si="13"/>
        <v>0</v>
      </c>
      <c r="L320" s="92">
        <f t="shared" si="14"/>
        <v>0</v>
      </c>
    </row>
    <row r="321" spans="1:12" ht="12.75">
      <c r="A321" s="1" t="s">
        <v>992</v>
      </c>
      <c r="B321" t="s">
        <v>999</v>
      </c>
      <c r="C321" s="13">
        <v>22500</v>
      </c>
      <c r="D321">
        <v>176</v>
      </c>
      <c r="E321" s="13">
        <f t="shared" si="15"/>
        <v>3960000</v>
      </c>
      <c r="F321" s="88"/>
      <c r="G321" s="88">
        <v>4.65</v>
      </c>
      <c r="H321" s="88">
        <v>2.25</v>
      </c>
      <c r="I321" s="89">
        <v>0.07692307692307693</v>
      </c>
      <c r="J321" s="89">
        <v>0.5384615384615384</v>
      </c>
      <c r="K321" s="88">
        <f t="shared" si="13"/>
        <v>6.9</v>
      </c>
      <c r="L321" s="92">
        <f t="shared" si="14"/>
        <v>155250</v>
      </c>
    </row>
    <row r="322" spans="1:13" ht="12.75">
      <c r="A322" s="1" t="s">
        <v>992</v>
      </c>
      <c r="B322" t="s">
        <v>1000</v>
      </c>
      <c r="C322" s="13">
        <v>40000</v>
      </c>
      <c r="D322">
        <v>62</v>
      </c>
      <c r="E322" s="13">
        <f t="shared" si="15"/>
        <v>2480000</v>
      </c>
      <c r="F322" s="88">
        <v>0</v>
      </c>
      <c r="G322" s="88"/>
      <c r="H322" s="88"/>
      <c r="I322" s="88"/>
      <c r="J322" s="88"/>
      <c r="K322" s="88">
        <f t="shared" si="13"/>
        <v>0</v>
      </c>
      <c r="L322" s="92">
        <f t="shared" si="14"/>
        <v>0</v>
      </c>
      <c r="M322" t="s">
        <v>1216</v>
      </c>
    </row>
    <row r="323" spans="1:14" ht="12.75">
      <c r="A323" s="1" t="s">
        <v>992</v>
      </c>
      <c r="B323" t="s">
        <v>1001</v>
      </c>
      <c r="C323" s="13">
        <v>10000</v>
      </c>
      <c r="D323">
        <v>106</v>
      </c>
      <c r="E323" s="13">
        <f t="shared" si="15"/>
        <v>1060000</v>
      </c>
      <c r="F323" s="88">
        <v>0</v>
      </c>
      <c r="G323" s="88"/>
      <c r="H323" s="88"/>
      <c r="I323" s="88"/>
      <c r="J323" s="88"/>
      <c r="K323" s="88">
        <f t="shared" si="13"/>
        <v>0</v>
      </c>
      <c r="L323" s="92">
        <f t="shared" si="14"/>
        <v>0</v>
      </c>
      <c r="M323" t="s">
        <v>1216</v>
      </c>
      <c r="N323" t="s">
        <v>1050</v>
      </c>
    </row>
    <row r="324" spans="1:13" ht="12.75">
      <c r="A324" s="1" t="s">
        <v>992</v>
      </c>
      <c r="B324" t="s">
        <v>1002</v>
      </c>
      <c r="C324" s="13">
        <v>12000</v>
      </c>
      <c r="D324">
        <v>155</v>
      </c>
      <c r="E324" s="13">
        <f t="shared" si="15"/>
        <v>1860000</v>
      </c>
      <c r="F324" s="88"/>
      <c r="G324" s="88">
        <v>3.7</v>
      </c>
      <c r="H324" s="88">
        <v>3.7</v>
      </c>
      <c r="I324" s="89">
        <v>0.07692307692307693</v>
      </c>
      <c r="J324" s="89">
        <v>0.5384615384615384</v>
      </c>
      <c r="K324" s="88">
        <f aca="true" t="shared" si="16" ref="K324:K356">SUM(F324:H324)</f>
        <v>7.4</v>
      </c>
      <c r="L324" s="92">
        <f aca="true" t="shared" si="17" ref="L324:L356">C324*K324</f>
        <v>88800</v>
      </c>
      <c r="M324" t="s">
        <v>1216</v>
      </c>
    </row>
    <row r="325" spans="1:13" ht="12.75">
      <c r="A325" s="1" t="s">
        <v>992</v>
      </c>
      <c r="B325" t="s">
        <v>445</v>
      </c>
      <c r="C325" s="13">
        <v>5598</v>
      </c>
      <c r="D325">
        <v>1245</v>
      </c>
      <c r="E325" s="13">
        <f t="shared" si="15"/>
        <v>6969510</v>
      </c>
      <c r="F325" s="88"/>
      <c r="G325" s="88">
        <v>21</v>
      </c>
      <c r="H325" s="88">
        <v>22.8</v>
      </c>
      <c r="I325" s="89">
        <v>0.23076923076923078</v>
      </c>
      <c r="J325" s="89">
        <v>0.8461538461538461</v>
      </c>
      <c r="K325" s="88">
        <f t="shared" si="16"/>
        <v>43.8</v>
      </c>
      <c r="L325" s="92">
        <f t="shared" si="17"/>
        <v>245192.4</v>
      </c>
      <c r="M325" t="s">
        <v>1216</v>
      </c>
    </row>
    <row r="326" spans="1:12" ht="12.75">
      <c r="A326" s="1" t="s">
        <v>992</v>
      </c>
      <c r="B326" t="s">
        <v>445</v>
      </c>
      <c r="C326" s="13">
        <v>3402</v>
      </c>
      <c r="D326">
        <v>855</v>
      </c>
      <c r="E326" s="13">
        <f t="shared" si="15"/>
        <v>2908710</v>
      </c>
      <c r="F326" s="88"/>
      <c r="G326" s="88">
        <v>21.2</v>
      </c>
      <c r="H326" s="88">
        <v>21.6</v>
      </c>
      <c r="I326" s="89">
        <v>0.23076923076923078</v>
      </c>
      <c r="J326" s="89">
        <v>0.8461538461538461</v>
      </c>
      <c r="K326" s="88">
        <f t="shared" si="16"/>
        <v>42.8</v>
      </c>
      <c r="L326" s="92">
        <f t="shared" si="17"/>
        <v>145605.59999999998</v>
      </c>
    </row>
    <row r="327" spans="1:12" ht="12.75">
      <c r="A327" s="1" t="s">
        <v>992</v>
      </c>
      <c r="B327" t="s">
        <v>1003</v>
      </c>
      <c r="C327" s="13">
        <v>20000</v>
      </c>
      <c r="D327">
        <v>863</v>
      </c>
      <c r="E327" s="13">
        <f t="shared" si="15"/>
        <v>17260000</v>
      </c>
      <c r="F327" s="88"/>
      <c r="G327" s="88">
        <v>22.85</v>
      </c>
      <c r="H327">
        <v>32.38</v>
      </c>
      <c r="I327" s="89">
        <v>0.9230769230769231</v>
      </c>
      <c r="J327" s="89">
        <v>0.46153846153846156</v>
      </c>
      <c r="K327" s="88">
        <f t="shared" si="16"/>
        <v>55.230000000000004</v>
      </c>
      <c r="L327" s="92">
        <f t="shared" si="17"/>
        <v>1104600</v>
      </c>
    </row>
    <row r="328" spans="1:12" ht="12.75">
      <c r="A328" s="1" t="s">
        <v>992</v>
      </c>
      <c r="B328" t="s">
        <v>1004</v>
      </c>
      <c r="C328" s="13">
        <v>60000</v>
      </c>
      <c r="D328">
        <v>130</v>
      </c>
      <c r="E328" s="13">
        <f t="shared" si="15"/>
        <v>7800000</v>
      </c>
      <c r="F328" s="88"/>
      <c r="G328">
        <v>3.5</v>
      </c>
      <c r="H328">
        <v>5.72</v>
      </c>
      <c r="I328" s="91">
        <v>41548</v>
      </c>
      <c r="J328" s="91">
        <v>41426</v>
      </c>
      <c r="K328" s="88">
        <f t="shared" si="16"/>
        <v>9.219999999999999</v>
      </c>
      <c r="L328" s="92">
        <f t="shared" si="17"/>
        <v>553199.9999999999</v>
      </c>
    </row>
    <row r="329" spans="1:13" ht="12.75">
      <c r="A329" s="1" t="s">
        <v>992</v>
      </c>
      <c r="B329" t="s">
        <v>1005</v>
      </c>
      <c r="C329" s="13">
        <v>15000</v>
      </c>
      <c r="D329">
        <v>251</v>
      </c>
      <c r="E329" s="13">
        <f t="shared" si="15"/>
        <v>3765000</v>
      </c>
      <c r="F329" s="88"/>
      <c r="G329" s="88">
        <v>4.5</v>
      </c>
      <c r="H329" s="88">
        <v>6.9</v>
      </c>
      <c r="I329" s="89">
        <v>0.3076923076923077</v>
      </c>
      <c r="J329" s="89">
        <v>0.7692307692307693</v>
      </c>
      <c r="K329" s="88">
        <f t="shared" si="16"/>
        <v>11.4</v>
      </c>
      <c r="L329" s="92">
        <f t="shared" si="17"/>
        <v>171000</v>
      </c>
      <c r="M329" t="s">
        <v>1216</v>
      </c>
    </row>
    <row r="330" spans="1:12" ht="12.75">
      <c r="A330" s="1" t="s">
        <v>992</v>
      </c>
      <c r="B330" t="s">
        <v>1006</v>
      </c>
      <c r="C330" s="13">
        <v>10000</v>
      </c>
      <c r="D330">
        <v>285</v>
      </c>
      <c r="E330" s="13">
        <f t="shared" si="15"/>
        <v>2850000</v>
      </c>
      <c r="F330" s="88"/>
      <c r="G330" s="88">
        <v>6</v>
      </c>
      <c r="H330" s="88">
        <v>71.7</v>
      </c>
      <c r="I330" s="89">
        <v>0.5384615384615384</v>
      </c>
      <c r="J330" s="89">
        <v>0.3076923076923077</v>
      </c>
      <c r="K330" s="88">
        <f t="shared" si="16"/>
        <v>77.7</v>
      </c>
      <c r="L330" s="92">
        <f t="shared" si="17"/>
        <v>777000</v>
      </c>
    </row>
    <row r="331" spans="1:12" ht="12.75">
      <c r="A331" s="1" t="s">
        <v>992</v>
      </c>
      <c r="B331" t="s">
        <v>1007</v>
      </c>
      <c r="C331" s="13">
        <v>8000</v>
      </c>
      <c r="D331">
        <v>540</v>
      </c>
      <c r="E331" s="13">
        <f t="shared" si="15"/>
        <v>4320000</v>
      </c>
      <c r="F331" s="88">
        <v>11.41</v>
      </c>
      <c r="G331" s="88"/>
      <c r="H331" s="88"/>
      <c r="I331" s="88"/>
      <c r="J331" s="88"/>
      <c r="K331" s="88">
        <f t="shared" si="16"/>
        <v>11.41</v>
      </c>
      <c r="L331" s="92">
        <f t="shared" si="17"/>
        <v>91280</v>
      </c>
    </row>
    <row r="332" spans="1:12" ht="12.75">
      <c r="A332" s="1" t="s">
        <v>992</v>
      </c>
      <c r="B332" t="s">
        <v>1008</v>
      </c>
      <c r="C332" s="13">
        <v>14400</v>
      </c>
      <c r="D332">
        <v>200</v>
      </c>
      <c r="E332" s="13">
        <f t="shared" si="15"/>
        <v>2880000</v>
      </c>
      <c r="F332" s="88">
        <v>23.18</v>
      </c>
      <c r="G332" s="88"/>
      <c r="H332" s="88"/>
      <c r="I332" s="88"/>
      <c r="J332" s="88"/>
      <c r="K332" s="88">
        <f t="shared" si="16"/>
        <v>23.18</v>
      </c>
      <c r="L332" s="92">
        <f t="shared" si="17"/>
        <v>333792</v>
      </c>
    </row>
    <row r="333" spans="1:12" ht="12.75">
      <c r="A333" s="1" t="s">
        <v>992</v>
      </c>
      <c r="B333" t="s">
        <v>1009</v>
      </c>
      <c r="C333" s="13">
        <v>30000</v>
      </c>
      <c r="D333">
        <v>368</v>
      </c>
      <c r="E333" s="13">
        <f t="shared" si="15"/>
        <v>11040000</v>
      </c>
      <c r="F333" s="88">
        <v>15.45</v>
      </c>
      <c r="G333" s="88"/>
      <c r="H333" s="88"/>
      <c r="I333" s="88"/>
      <c r="J333" s="88"/>
      <c r="K333" s="88">
        <f t="shared" si="16"/>
        <v>15.45</v>
      </c>
      <c r="L333" s="92">
        <f t="shared" si="17"/>
        <v>463500</v>
      </c>
    </row>
    <row r="334" spans="1:12" ht="12.75">
      <c r="A334" s="1" t="s">
        <v>992</v>
      </c>
      <c r="B334" t="s">
        <v>1010</v>
      </c>
      <c r="C334" s="13">
        <v>20000</v>
      </c>
      <c r="D334">
        <v>172</v>
      </c>
      <c r="E334" s="13">
        <f t="shared" si="15"/>
        <v>3440000</v>
      </c>
      <c r="F334" s="88">
        <v>3.87</v>
      </c>
      <c r="G334" s="88"/>
      <c r="H334" s="88"/>
      <c r="I334" s="88"/>
      <c r="J334" s="88"/>
      <c r="K334" s="88">
        <f t="shared" si="16"/>
        <v>3.87</v>
      </c>
      <c r="L334" s="92">
        <f t="shared" si="17"/>
        <v>77400</v>
      </c>
    </row>
    <row r="335" spans="1:12" ht="12.75">
      <c r="A335" s="1" t="s">
        <v>992</v>
      </c>
      <c r="B335" t="s">
        <v>1011</v>
      </c>
      <c r="C335" s="13">
        <v>7000</v>
      </c>
      <c r="D335">
        <v>748</v>
      </c>
      <c r="E335" s="13">
        <f t="shared" si="15"/>
        <v>5236000</v>
      </c>
      <c r="F335" s="88"/>
      <c r="G335" s="88">
        <v>11.22</v>
      </c>
      <c r="H335" s="88">
        <v>25.68</v>
      </c>
      <c r="I335" s="89">
        <v>0.23076923076923078</v>
      </c>
      <c r="J335" s="89">
        <v>0.8461538461538461</v>
      </c>
      <c r="K335" s="88">
        <f t="shared" si="16"/>
        <v>36.9</v>
      </c>
      <c r="L335" s="92">
        <f t="shared" si="17"/>
        <v>258300</v>
      </c>
    </row>
    <row r="336" spans="1:12" ht="12.75">
      <c r="A336" s="1" t="s">
        <v>992</v>
      </c>
      <c r="B336" t="s">
        <v>1012</v>
      </c>
      <c r="C336" s="13">
        <v>4100</v>
      </c>
      <c r="D336">
        <v>1790</v>
      </c>
      <c r="E336" s="13">
        <f t="shared" si="15"/>
        <v>7339000</v>
      </c>
      <c r="F336" s="88">
        <v>70</v>
      </c>
      <c r="G336" s="88"/>
      <c r="H336" s="88"/>
      <c r="I336" s="88"/>
      <c r="J336" s="88"/>
      <c r="K336" s="88">
        <f t="shared" si="16"/>
        <v>70</v>
      </c>
      <c r="L336" s="92">
        <f t="shared" si="17"/>
        <v>287000</v>
      </c>
    </row>
    <row r="337" spans="1:12" ht="12.75">
      <c r="A337" s="1" t="s">
        <v>992</v>
      </c>
      <c r="B337" t="s">
        <v>1013</v>
      </c>
      <c r="C337" s="13">
        <v>4400</v>
      </c>
      <c r="D337">
        <v>680</v>
      </c>
      <c r="E337" s="13">
        <f t="shared" si="15"/>
        <v>2992000</v>
      </c>
      <c r="F337" s="88"/>
      <c r="G337" s="88">
        <v>13.85</v>
      </c>
      <c r="H337" s="88">
        <v>21.7</v>
      </c>
      <c r="I337" s="89">
        <v>0.3076923076923077</v>
      </c>
      <c r="J337" s="89">
        <v>0.7692307692307693</v>
      </c>
      <c r="K337" s="88">
        <f t="shared" si="16"/>
        <v>35.55</v>
      </c>
      <c r="L337" s="92">
        <f t="shared" si="17"/>
        <v>156420</v>
      </c>
    </row>
    <row r="338" spans="1:12" ht="12.75">
      <c r="A338" s="1" t="s">
        <v>992</v>
      </c>
      <c r="B338" t="s">
        <v>1014</v>
      </c>
      <c r="C338" s="13">
        <v>12500</v>
      </c>
      <c r="D338">
        <v>117</v>
      </c>
      <c r="E338" s="13">
        <f t="shared" si="15"/>
        <v>1462500</v>
      </c>
      <c r="F338" s="88">
        <v>1.775</v>
      </c>
      <c r="G338" s="88"/>
      <c r="H338" s="88"/>
      <c r="I338" s="88"/>
      <c r="J338" s="88"/>
      <c r="K338" s="88">
        <f t="shared" si="16"/>
        <v>1.775</v>
      </c>
      <c r="L338" s="92">
        <f t="shared" si="17"/>
        <v>22187.5</v>
      </c>
    </row>
    <row r="339" spans="1:12" ht="12.75">
      <c r="A339" s="1" t="s">
        <v>992</v>
      </c>
      <c r="B339" t="s">
        <v>1015</v>
      </c>
      <c r="C339" s="13">
        <v>30000</v>
      </c>
      <c r="D339">
        <v>67.5</v>
      </c>
      <c r="E339" s="13">
        <f t="shared" si="15"/>
        <v>2025000</v>
      </c>
      <c r="F339" s="88">
        <v>0</v>
      </c>
      <c r="G339" s="88"/>
      <c r="H339" s="88"/>
      <c r="I339" s="88"/>
      <c r="J339" s="88"/>
      <c r="K339" s="88">
        <f t="shared" si="16"/>
        <v>0</v>
      </c>
      <c r="L339" s="92">
        <f t="shared" si="17"/>
        <v>0</v>
      </c>
    </row>
    <row r="340" spans="1:12" ht="12.75">
      <c r="A340" s="1" t="s">
        <v>992</v>
      </c>
      <c r="B340" t="s">
        <v>1016</v>
      </c>
      <c r="C340" s="13">
        <v>2500</v>
      </c>
      <c r="D340">
        <v>1535</v>
      </c>
      <c r="E340" s="13">
        <f t="shared" si="15"/>
        <v>3837500</v>
      </c>
      <c r="F340" s="88">
        <v>80</v>
      </c>
      <c r="G340" s="88"/>
      <c r="H340" s="88"/>
      <c r="I340" s="88"/>
      <c r="J340" s="88"/>
      <c r="K340" s="88">
        <f t="shared" si="16"/>
        <v>80</v>
      </c>
      <c r="L340" s="92">
        <f t="shared" si="17"/>
        <v>200000</v>
      </c>
    </row>
    <row r="341" spans="1:13" ht="12.75">
      <c r="A341" s="1" t="s">
        <v>992</v>
      </c>
      <c r="B341" t="s">
        <v>459</v>
      </c>
      <c r="C341" s="13">
        <v>7000</v>
      </c>
      <c r="D341">
        <v>10</v>
      </c>
      <c r="E341" s="13">
        <f t="shared" si="15"/>
        <v>70000</v>
      </c>
      <c r="F341" s="88">
        <v>0.9</v>
      </c>
      <c r="G341" s="88"/>
      <c r="H341" s="88"/>
      <c r="I341" s="88"/>
      <c r="J341" s="88"/>
      <c r="K341" s="88">
        <f t="shared" si="16"/>
        <v>0.9</v>
      </c>
      <c r="L341" s="92">
        <f t="shared" si="17"/>
        <v>6300</v>
      </c>
      <c r="M341" t="s">
        <v>1216</v>
      </c>
    </row>
    <row r="342" spans="1:14" ht="12.75">
      <c r="A342" s="1" t="s">
        <v>992</v>
      </c>
      <c r="B342" t="s">
        <v>1017</v>
      </c>
      <c r="C342" s="13">
        <v>7500</v>
      </c>
      <c r="D342">
        <v>626</v>
      </c>
      <c r="E342" s="13">
        <f t="shared" si="15"/>
        <v>4695000</v>
      </c>
      <c r="F342" s="88">
        <v>27.348</v>
      </c>
      <c r="G342" s="88"/>
      <c r="H342" s="88"/>
      <c r="I342" s="88"/>
      <c r="J342" s="88"/>
      <c r="K342" s="88">
        <f t="shared" si="16"/>
        <v>27.348</v>
      </c>
      <c r="L342" s="92">
        <f t="shared" si="17"/>
        <v>205110</v>
      </c>
      <c r="N342" t="s">
        <v>1512</v>
      </c>
    </row>
    <row r="343" spans="1:12" ht="12.75">
      <c r="A343" s="1" t="s">
        <v>992</v>
      </c>
      <c r="B343" t="s">
        <v>1018</v>
      </c>
      <c r="C343" s="13">
        <v>3200</v>
      </c>
      <c r="D343">
        <v>390</v>
      </c>
      <c r="E343" s="13">
        <f t="shared" si="15"/>
        <v>1248000</v>
      </c>
      <c r="F343" s="88">
        <v>4.356</v>
      </c>
      <c r="G343" s="88"/>
      <c r="H343" s="88"/>
      <c r="I343" s="88"/>
      <c r="J343" s="88"/>
      <c r="K343" s="88">
        <f t="shared" si="16"/>
        <v>4.356</v>
      </c>
      <c r="L343" s="92">
        <f t="shared" si="17"/>
        <v>13939.199999999999</v>
      </c>
    </row>
    <row r="344" spans="1:12" ht="12.75">
      <c r="A344" s="1" t="s">
        <v>992</v>
      </c>
      <c r="B344" t="s">
        <v>1019</v>
      </c>
      <c r="C344" s="13">
        <v>24000</v>
      </c>
      <c r="D344">
        <v>490</v>
      </c>
      <c r="E344" s="13">
        <f t="shared" si="15"/>
        <v>11760000</v>
      </c>
      <c r="F344" s="88">
        <v>19.7</v>
      </c>
      <c r="G344" s="88"/>
      <c r="H344" s="88"/>
      <c r="I344" s="88"/>
      <c r="J344" s="88"/>
      <c r="K344" s="88">
        <f t="shared" si="16"/>
        <v>19.7</v>
      </c>
      <c r="L344" s="92">
        <f t="shared" si="17"/>
        <v>472800</v>
      </c>
    </row>
    <row r="345" spans="1:12" ht="12.75">
      <c r="A345" s="1" t="s">
        <v>992</v>
      </c>
      <c r="B345" t="s">
        <v>1020</v>
      </c>
      <c r="C345" s="13">
        <v>25000</v>
      </c>
      <c r="D345">
        <v>19.5</v>
      </c>
      <c r="E345" s="13">
        <f t="shared" si="15"/>
        <v>487500</v>
      </c>
      <c r="F345" s="88">
        <v>9.4</v>
      </c>
      <c r="G345" s="88"/>
      <c r="H345" s="88"/>
      <c r="I345" s="88"/>
      <c r="J345" s="88"/>
      <c r="K345" s="88">
        <f t="shared" si="16"/>
        <v>9.4</v>
      </c>
      <c r="L345" s="92">
        <f t="shared" si="17"/>
        <v>235000</v>
      </c>
    </row>
    <row r="346" spans="1:12" ht="12.75">
      <c r="A346" s="1" t="s">
        <v>992</v>
      </c>
      <c r="B346" t="s">
        <v>1027</v>
      </c>
      <c r="C346" s="13">
        <v>10000</v>
      </c>
      <c r="D346">
        <v>172.5</v>
      </c>
      <c r="E346" s="13">
        <f t="shared" si="15"/>
        <v>1725000</v>
      </c>
      <c r="F346" s="88">
        <v>7.34</v>
      </c>
      <c r="G346" s="88"/>
      <c r="H346" s="88"/>
      <c r="I346" s="88"/>
      <c r="J346" s="88"/>
      <c r="K346" s="88">
        <f t="shared" si="16"/>
        <v>7.34</v>
      </c>
      <c r="L346" s="92">
        <f t="shared" si="17"/>
        <v>73400</v>
      </c>
    </row>
    <row r="347" spans="1:12" ht="12.75">
      <c r="A347" s="1" t="s">
        <v>992</v>
      </c>
      <c r="B347" t="s">
        <v>1028</v>
      </c>
      <c r="C347" s="13">
        <v>15000</v>
      </c>
      <c r="D347">
        <v>160</v>
      </c>
      <c r="E347" s="13">
        <f t="shared" si="15"/>
        <v>2400000</v>
      </c>
      <c r="F347" s="88">
        <v>12</v>
      </c>
      <c r="G347" s="88"/>
      <c r="H347" s="88"/>
      <c r="I347" s="88"/>
      <c r="J347" s="88"/>
      <c r="K347" s="88">
        <f t="shared" si="16"/>
        <v>12</v>
      </c>
      <c r="L347" s="92">
        <f t="shared" si="17"/>
        <v>180000</v>
      </c>
    </row>
    <row r="348" spans="1:14" ht="12.75">
      <c r="A348" s="1" t="s">
        <v>992</v>
      </c>
      <c r="B348" t="s">
        <v>1029</v>
      </c>
      <c r="C348" s="13">
        <v>3000</v>
      </c>
      <c r="D348">
        <v>130</v>
      </c>
      <c r="E348" s="13">
        <f t="shared" si="15"/>
        <v>390000</v>
      </c>
      <c r="F348" s="88">
        <v>10.2</v>
      </c>
      <c r="G348" s="88"/>
      <c r="H348" s="88"/>
      <c r="I348" s="88"/>
      <c r="J348" s="88"/>
      <c r="K348" s="88">
        <f t="shared" si="16"/>
        <v>10.2</v>
      </c>
      <c r="L348" s="92">
        <f t="shared" si="17"/>
        <v>30599.999999999996</v>
      </c>
      <c r="N348" t="s">
        <v>1050</v>
      </c>
    </row>
    <row r="349" spans="1:12" ht="12.75">
      <c r="A349" s="1" t="s">
        <v>992</v>
      </c>
      <c r="B349" t="s">
        <v>1030</v>
      </c>
      <c r="C349" s="13">
        <v>12000</v>
      </c>
      <c r="D349">
        <v>33</v>
      </c>
      <c r="E349" s="13">
        <f t="shared" si="15"/>
        <v>396000</v>
      </c>
      <c r="F349" s="88">
        <v>0</v>
      </c>
      <c r="G349" s="88"/>
      <c r="H349" s="88"/>
      <c r="I349" s="88"/>
      <c r="J349" s="88"/>
      <c r="K349" s="88">
        <f t="shared" si="16"/>
        <v>0</v>
      </c>
      <c r="L349" s="92">
        <f t="shared" si="17"/>
        <v>0</v>
      </c>
    </row>
    <row r="350" spans="1:12" ht="12.75">
      <c r="A350" s="1" t="s">
        <v>992</v>
      </c>
      <c r="B350" t="s">
        <v>1031</v>
      </c>
      <c r="C350" s="13">
        <v>25000</v>
      </c>
      <c r="D350">
        <v>105</v>
      </c>
      <c r="E350" s="13">
        <f t="shared" si="15"/>
        <v>2625000</v>
      </c>
      <c r="F350" s="88">
        <v>6.9325</v>
      </c>
      <c r="G350" s="88"/>
      <c r="H350" s="88"/>
      <c r="I350" s="88"/>
      <c r="J350" s="88"/>
      <c r="K350" s="88">
        <f t="shared" si="16"/>
        <v>6.9325</v>
      </c>
      <c r="L350" s="92">
        <f t="shared" si="17"/>
        <v>173312.5</v>
      </c>
    </row>
    <row r="351" spans="1:12" ht="12.75">
      <c r="A351" s="1" t="s">
        <v>992</v>
      </c>
      <c r="B351" t="s">
        <v>1032</v>
      </c>
      <c r="C351" s="13">
        <v>7520</v>
      </c>
      <c r="D351">
        <v>455</v>
      </c>
      <c r="E351" s="13">
        <f t="shared" si="15"/>
        <v>3421600</v>
      </c>
      <c r="F351" s="88">
        <v>15.65</v>
      </c>
      <c r="G351" s="88"/>
      <c r="H351" s="88"/>
      <c r="I351" s="88"/>
      <c r="J351" s="88"/>
      <c r="K351" s="88">
        <f t="shared" si="16"/>
        <v>15.65</v>
      </c>
      <c r="L351" s="92">
        <f t="shared" si="17"/>
        <v>117688</v>
      </c>
    </row>
    <row r="352" spans="1:14" ht="12.75">
      <c r="A352" s="1" t="s">
        <v>992</v>
      </c>
      <c r="B352" t="s">
        <v>1033</v>
      </c>
      <c r="C352" s="13">
        <v>10000</v>
      </c>
      <c r="D352">
        <v>110</v>
      </c>
      <c r="E352" s="13">
        <f t="shared" si="15"/>
        <v>1100000</v>
      </c>
      <c r="F352" s="88">
        <v>0</v>
      </c>
      <c r="G352" s="88"/>
      <c r="H352" s="88"/>
      <c r="I352" s="88"/>
      <c r="J352" s="88"/>
      <c r="K352" s="88">
        <f t="shared" si="16"/>
        <v>0</v>
      </c>
      <c r="L352" s="92">
        <f t="shared" si="17"/>
        <v>0</v>
      </c>
      <c r="N352" t="s">
        <v>1050</v>
      </c>
    </row>
    <row r="353" spans="1:12" ht="12.75">
      <c r="A353" s="1" t="s">
        <v>992</v>
      </c>
      <c r="B353" t="s">
        <v>1034</v>
      </c>
      <c r="C353" s="13">
        <v>12000</v>
      </c>
      <c r="D353">
        <v>335</v>
      </c>
      <c r="E353" s="13">
        <f t="shared" si="15"/>
        <v>4020000</v>
      </c>
      <c r="F353" s="88">
        <v>0</v>
      </c>
      <c r="G353" s="88"/>
      <c r="H353" s="88"/>
      <c r="I353" s="88"/>
      <c r="J353" s="88"/>
      <c r="K353" s="88">
        <f t="shared" si="16"/>
        <v>0</v>
      </c>
      <c r="L353" s="92">
        <f t="shared" si="17"/>
        <v>0</v>
      </c>
    </row>
    <row r="354" spans="1:12" ht="12.75">
      <c r="A354" s="1" t="s">
        <v>992</v>
      </c>
      <c r="B354" t="s">
        <v>1035</v>
      </c>
      <c r="C354" s="13">
        <v>15000</v>
      </c>
      <c r="D354">
        <v>1591</v>
      </c>
      <c r="E354" s="13">
        <f t="shared" si="15"/>
        <v>23865000</v>
      </c>
      <c r="F354" s="88">
        <v>375</v>
      </c>
      <c r="G354" s="88"/>
      <c r="H354" s="88"/>
      <c r="I354" s="88"/>
      <c r="J354" s="88"/>
      <c r="K354" s="88">
        <f t="shared" si="16"/>
        <v>375</v>
      </c>
      <c r="L354" s="92">
        <f t="shared" si="17"/>
        <v>5625000</v>
      </c>
    </row>
    <row r="355" spans="1:14" ht="12.75">
      <c r="A355" s="22" t="s">
        <v>1194</v>
      </c>
      <c r="C355" s="55"/>
      <c r="D355" s="3"/>
      <c r="E355" s="13">
        <f t="shared" si="15"/>
        <v>0</v>
      </c>
      <c r="F355" s="60"/>
      <c r="G355" s="60"/>
      <c r="H355" s="60"/>
      <c r="I355" s="60"/>
      <c r="J355" s="60"/>
      <c r="K355" s="88">
        <f t="shared" si="16"/>
        <v>0</v>
      </c>
      <c r="L355" s="92">
        <f t="shared" si="17"/>
        <v>0</v>
      </c>
      <c r="M355" s="3" t="s">
        <v>484</v>
      </c>
      <c r="N355" s="3" t="s">
        <v>483</v>
      </c>
    </row>
    <row r="356" spans="1:14" ht="12.75">
      <c r="A356" s="28" t="s">
        <v>1194</v>
      </c>
      <c r="B356" s="28" t="s">
        <v>1428</v>
      </c>
      <c r="C356" s="93">
        <v>150000</v>
      </c>
      <c r="D356" s="10">
        <v>20</v>
      </c>
      <c r="E356" s="13">
        <f t="shared" si="15"/>
        <v>3000000</v>
      </c>
      <c r="F356" s="94">
        <v>1.25</v>
      </c>
      <c r="G356" s="94"/>
      <c r="H356" s="94"/>
      <c r="I356" s="60"/>
      <c r="J356" s="60"/>
      <c r="K356" s="88">
        <f t="shared" si="16"/>
        <v>1.25</v>
      </c>
      <c r="L356" s="92">
        <f t="shared" si="17"/>
        <v>187500</v>
      </c>
      <c r="M356" s="3"/>
      <c r="N356" s="3"/>
    </row>
    <row r="357" spans="1:12" ht="12.75">
      <c r="A357" s="87"/>
      <c r="E357" s="55">
        <f>SUM(E3:E356)</f>
        <v>2316024240</v>
      </c>
      <c r="F357" s="60"/>
      <c r="G357" s="60"/>
      <c r="H357" s="60"/>
      <c r="I357" s="60"/>
      <c r="J357" s="60"/>
      <c r="K357" s="88"/>
      <c r="L357" s="55">
        <f>SUM(L3:L356)</f>
        <v>112589137.60000001</v>
      </c>
    </row>
    <row r="358" spans="6:12" ht="12.75">
      <c r="F358" s="88"/>
      <c r="G358" s="88"/>
      <c r="H358" s="88"/>
      <c r="I358" s="88"/>
      <c r="J358" s="88"/>
      <c r="K358" s="88"/>
      <c r="L358" s="88"/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">
      <selection activeCell="E19" sqref="E19"/>
    </sheetView>
  </sheetViews>
  <sheetFormatPr defaultColWidth="11.421875" defaultRowHeight="12.75"/>
  <cols>
    <col min="4" max="4" width="23.8515625" style="0" customWidth="1"/>
    <col min="8" max="8" width="18.140625" style="0" bestFit="1" customWidth="1"/>
  </cols>
  <sheetData>
    <row r="1" spans="1:8" ht="12.75">
      <c r="A1" s="3" t="s">
        <v>1021</v>
      </c>
      <c r="B1" s="3" t="s">
        <v>1022</v>
      </c>
      <c r="C1" s="3" t="s">
        <v>1026</v>
      </c>
      <c r="D1" s="3" t="s">
        <v>1023</v>
      </c>
      <c r="E1" s="3" t="s">
        <v>1024</v>
      </c>
      <c r="F1" s="3"/>
      <c r="G1" s="3"/>
      <c r="H1" s="3" t="s">
        <v>1025</v>
      </c>
    </row>
    <row r="2" spans="1:9" ht="12.75">
      <c r="A2" s="85">
        <v>41276</v>
      </c>
      <c r="B2" s="10" t="s">
        <v>1288</v>
      </c>
      <c r="C2" s="10">
        <v>3600</v>
      </c>
      <c r="D2" s="10" t="s">
        <v>1289</v>
      </c>
      <c r="E2" s="10">
        <v>490</v>
      </c>
      <c r="F2" s="10"/>
      <c r="G2" s="10"/>
      <c r="H2" s="10">
        <v>1764000</v>
      </c>
      <c r="I2" s="10"/>
    </row>
    <row r="3" spans="1:9" ht="12.75">
      <c r="A3" s="85">
        <v>41276</v>
      </c>
      <c r="B3" s="10" t="s">
        <v>1288</v>
      </c>
      <c r="C3" s="10">
        <v>30000</v>
      </c>
      <c r="D3" s="10" t="s">
        <v>1290</v>
      </c>
      <c r="E3" s="10">
        <v>1040</v>
      </c>
      <c r="F3" s="10">
        <v>30</v>
      </c>
      <c r="G3" s="10">
        <v>1912</v>
      </c>
      <c r="H3" s="10">
        <v>31200000</v>
      </c>
      <c r="I3" s="10"/>
    </row>
    <row r="4" spans="1:9" ht="12.75">
      <c r="A4" s="85">
        <v>41276</v>
      </c>
      <c r="B4" s="10" t="s">
        <v>1288</v>
      </c>
      <c r="C4" s="10">
        <v>3100</v>
      </c>
      <c r="D4" s="10" t="s">
        <v>1291</v>
      </c>
      <c r="E4" s="10"/>
      <c r="F4" s="10" t="s">
        <v>1292</v>
      </c>
      <c r="G4" s="10" t="s">
        <v>1292</v>
      </c>
      <c r="H4" s="10">
        <v>0</v>
      </c>
      <c r="I4" s="10"/>
    </row>
    <row r="5" spans="1:9" ht="12.75">
      <c r="A5" s="85">
        <v>41276</v>
      </c>
      <c r="B5" s="10" t="s">
        <v>1288</v>
      </c>
      <c r="C5" s="10">
        <v>48000</v>
      </c>
      <c r="D5" s="10" t="s">
        <v>1293</v>
      </c>
      <c r="E5" s="10">
        <v>1700</v>
      </c>
      <c r="F5" s="10">
        <v>60</v>
      </c>
      <c r="G5" s="10">
        <v>1912</v>
      </c>
      <c r="H5" s="10">
        <v>81600000</v>
      </c>
      <c r="I5" s="10"/>
    </row>
    <row r="6" spans="1:9" ht="12.75">
      <c r="A6" s="85">
        <v>41276</v>
      </c>
      <c r="B6" s="10" t="s">
        <v>1294</v>
      </c>
      <c r="C6" s="10">
        <v>3500</v>
      </c>
      <c r="D6" s="10" t="s">
        <v>1295</v>
      </c>
      <c r="E6" s="10"/>
      <c r="F6" s="10">
        <v>4</v>
      </c>
      <c r="G6" s="10">
        <v>1911</v>
      </c>
      <c r="H6" s="10">
        <v>0</v>
      </c>
      <c r="I6" s="10"/>
    </row>
    <row r="7" spans="1:9" ht="12.75">
      <c r="A7" s="85">
        <v>41276</v>
      </c>
      <c r="B7" s="10" t="s">
        <v>1296</v>
      </c>
      <c r="C7" s="10">
        <v>30000</v>
      </c>
      <c r="D7" s="10" t="s">
        <v>1297</v>
      </c>
      <c r="E7" s="10">
        <v>435</v>
      </c>
      <c r="F7" s="10">
        <v>14</v>
      </c>
      <c r="G7" s="10">
        <v>1911</v>
      </c>
      <c r="H7" s="10">
        <v>13050000</v>
      </c>
      <c r="I7" s="10"/>
    </row>
    <row r="8" spans="1:9" ht="12.75">
      <c r="A8" s="85">
        <v>41276</v>
      </c>
      <c r="B8" s="10" t="s">
        <v>1298</v>
      </c>
      <c r="C8" s="10">
        <v>500</v>
      </c>
      <c r="D8" s="10" t="s">
        <v>1299</v>
      </c>
      <c r="E8" s="10"/>
      <c r="F8" s="10">
        <v>85</v>
      </c>
      <c r="G8" s="10">
        <v>1911</v>
      </c>
      <c r="H8" s="10">
        <v>0</v>
      </c>
      <c r="I8" s="10"/>
    </row>
    <row r="9" spans="1:9" ht="12.75">
      <c r="A9" s="85">
        <v>41276</v>
      </c>
      <c r="B9" s="10" t="s">
        <v>1298</v>
      </c>
      <c r="C9" s="10">
        <v>600</v>
      </c>
      <c r="D9" s="10" t="s">
        <v>1300</v>
      </c>
      <c r="E9" s="10"/>
      <c r="F9" s="10"/>
      <c r="G9" s="10"/>
      <c r="H9" s="10">
        <v>0</v>
      </c>
      <c r="I9" s="10"/>
    </row>
    <row r="10" spans="1:9" ht="12.75">
      <c r="A10" s="85">
        <v>41276</v>
      </c>
      <c r="B10" s="10" t="s">
        <v>1296</v>
      </c>
      <c r="C10" s="10">
        <v>72000</v>
      </c>
      <c r="D10" s="10" t="s">
        <v>1301</v>
      </c>
      <c r="E10" s="10">
        <v>3250</v>
      </c>
      <c r="F10" s="10">
        <v>60</v>
      </c>
      <c r="G10" s="10">
        <v>1912</v>
      </c>
      <c r="H10" s="10">
        <v>234000000</v>
      </c>
      <c r="I10" s="10"/>
    </row>
    <row r="11" spans="1:9" ht="12.75">
      <c r="A11" s="85">
        <v>41276</v>
      </c>
      <c r="B11" s="10" t="s">
        <v>1296</v>
      </c>
      <c r="C11" s="10">
        <v>28800</v>
      </c>
      <c r="D11" s="10" t="s">
        <v>1302</v>
      </c>
      <c r="E11" s="10">
        <v>8750</v>
      </c>
      <c r="F11" s="10">
        <v>310</v>
      </c>
      <c r="G11" s="10">
        <v>1911</v>
      </c>
      <c r="H11" s="10">
        <v>252000000</v>
      </c>
      <c r="I11" s="10"/>
    </row>
    <row r="12" spans="1:9" ht="12.75">
      <c r="A12" s="85">
        <v>41276</v>
      </c>
      <c r="B12" s="10" t="s">
        <v>1288</v>
      </c>
      <c r="C12" s="10">
        <v>12000</v>
      </c>
      <c r="D12" s="10" t="s">
        <v>1303</v>
      </c>
      <c r="E12" s="10"/>
      <c r="F12" s="10">
        <v>5.5</v>
      </c>
      <c r="G12" s="10">
        <v>1911</v>
      </c>
      <c r="H12" s="10">
        <v>0</v>
      </c>
      <c r="I12" s="10"/>
    </row>
    <row r="13" spans="1:9" ht="12.75">
      <c r="A13" s="85">
        <v>41276</v>
      </c>
      <c r="B13" s="10" t="s">
        <v>1288</v>
      </c>
      <c r="C13" s="10">
        <v>22000</v>
      </c>
      <c r="D13" s="10" t="s">
        <v>1304</v>
      </c>
      <c r="E13" s="10">
        <v>1100</v>
      </c>
      <c r="F13" s="10">
        <v>56.02</v>
      </c>
      <c r="G13" s="10">
        <v>1912</v>
      </c>
      <c r="H13" s="10">
        <v>24200000</v>
      </c>
      <c r="I13" s="10"/>
    </row>
    <row r="14" spans="1:9" ht="12.75">
      <c r="A14" s="85">
        <v>41276</v>
      </c>
      <c r="B14" s="10" t="s">
        <v>1288</v>
      </c>
      <c r="C14" s="10">
        <v>12000</v>
      </c>
      <c r="D14" s="10" t="s">
        <v>1305</v>
      </c>
      <c r="E14" s="10">
        <v>665</v>
      </c>
      <c r="F14" s="10">
        <v>30</v>
      </c>
      <c r="G14" s="10">
        <v>1911</v>
      </c>
      <c r="H14" s="10">
        <v>7980000</v>
      </c>
      <c r="I14" s="10"/>
    </row>
    <row r="15" spans="1:9" ht="12.75">
      <c r="A15" s="85">
        <v>41276</v>
      </c>
      <c r="B15" s="10" t="s">
        <v>1294</v>
      </c>
      <c r="C15" s="10">
        <v>20000</v>
      </c>
      <c r="D15" s="10" t="s">
        <v>1306</v>
      </c>
      <c r="E15" s="10">
        <v>1375</v>
      </c>
      <c r="F15" s="10">
        <v>35</v>
      </c>
      <c r="G15" s="10">
        <v>1912</v>
      </c>
      <c r="H15" s="10">
        <v>27500000</v>
      </c>
      <c r="I15" s="10"/>
    </row>
    <row r="16" spans="1:9" ht="12.75">
      <c r="A16" s="85">
        <v>41276</v>
      </c>
      <c r="B16" s="10" t="s">
        <v>1294</v>
      </c>
      <c r="C16" s="10">
        <v>16000</v>
      </c>
      <c r="D16" s="10" t="s">
        <v>1307</v>
      </c>
      <c r="E16" s="10"/>
      <c r="F16" s="10">
        <v>15</v>
      </c>
      <c r="G16" s="10">
        <v>1911</v>
      </c>
      <c r="H16" s="10">
        <v>0</v>
      </c>
      <c r="I16" s="10"/>
    </row>
    <row r="17" spans="1:9" ht="12.75">
      <c r="A17" s="85">
        <v>41276</v>
      </c>
      <c r="B17" s="10" t="s">
        <v>1308</v>
      </c>
      <c r="C17" s="10">
        <v>6000</v>
      </c>
      <c r="D17" s="10" t="s">
        <v>1309</v>
      </c>
      <c r="E17" s="10"/>
      <c r="F17" s="10">
        <v>25</v>
      </c>
      <c r="G17" s="10">
        <v>1911</v>
      </c>
      <c r="H17" s="10">
        <v>0</v>
      </c>
      <c r="I17" s="10"/>
    </row>
    <row r="18" spans="1:9" ht="12.75">
      <c r="A18" s="85">
        <v>41276</v>
      </c>
      <c r="B18" s="10" t="s">
        <v>1296</v>
      </c>
      <c r="C18" s="10">
        <v>17000</v>
      </c>
      <c r="D18" s="10" t="s">
        <v>1310</v>
      </c>
      <c r="E18" s="10">
        <v>6835</v>
      </c>
      <c r="F18" s="10">
        <v>170</v>
      </c>
      <c r="G18" s="10">
        <v>1911</v>
      </c>
      <c r="H18" s="10">
        <v>116195000</v>
      </c>
      <c r="I18" s="10"/>
    </row>
    <row r="19" spans="1:9" ht="12.75">
      <c r="A19" s="85">
        <v>41276</v>
      </c>
      <c r="B19" s="10" t="s">
        <v>1288</v>
      </c>
      <c r="C19" s="10">
        <v>2000</v>
      </c>
      <c r="D19" s="10" t="s">
        <v>1311</v>
      </c>
      <c r="E19" s="10">
        <v>4105</v>
      </c>
      <c r="F19" s="10">
        <v>180</v>
      </c>
      <c r="G19" s="10">
        <v>1911</v>
      </c>
      <c r="H19" s="10">
        <v>8210000</v>
      </c>
      <c r="I19" s="10"/>
    </row>
    <row r="20" spans="1:9" ht="12.75">
      <c r="A20" s="85">
        <v>41276</v>
      </c>
      <c r="B20" s="10" t="s">
        <v>1296</v>
      </c>
      <c r="C20" s="10">
        <v>150000</v>
      </c>
      <c r="D20" s="10" t="s">
        <v>1312</v>
      </c>
      <c r="E20" s="10">
        <v>791</v>
      </c>
      <c r="F20" s="10">
        <v>20</v>
      </c>
      <c r="G20" s="10">
        <v>1911</v>
      </c>
      <c r="H20" s="10">
        <v>118650000</v>
      </c>
      <c r="I20" s="10"/>
    </row>
    <row r="21" spans="1:9" ht="12.75">
      <c r="A21" s="85">
        <v>41276</v>
      </c>
      <c r="B21" s="10" t="s">
        <v>1288</v>
      </c>
      <c r="C21" s="10">
        <v>1600</v>
      </c>
      <c r="D21" s="10" t="s">
        <v>1313</v>
      </c>
      <c r="E21" s="10"/>
      <c r="F21" s="10">
        <v>200</v>
      </c>
      <c r="G21" s="10">
        <v>1912</v>
      </c>
      <c r="H21" s="10">
        <v>0</v>
      </c>
      <c r="I21" s="10"/>
    </row>
    <row r="22" spans="1:9" ht="12.75">
      <c r="A22" s="85">
        <v>41276</v>
      </c>
      <c r="B22" s="10" t="s">
        <v>1298</v>
      </c>
      <c r="C22" s="10">
        <v>1400</v>
      </c>
      <c r="D22" s="10" t="s">
        <v>1314</v>
      </c>
      <c r="E22" s="10"/>
      <c r="F22" s="10">
        <v>20</v>
      </c>
      <c r="G22" s="10">
        <v>1912</v>
      </c>
      <c r="H22" s="10">
        <v>0</v>
      </c>
      <c r="I22" s="10"/>
    </row>
    <row r="23" spans="1:9" ht="12.75">
      <c r="A23" s="85">
        <v>41276</v>
      </c>
      <c r="B23" s="10" t="s">
        <v>1296</v>
      </c>
      <c r="C23" s="10">
        <v>300000</v>
      </c>
      <c r="D23" s="10" t="s">
        <v>1315</v>
      </c>
      <c r="E23" s="10">
        <v>1720</v>
      </c>
      <c r="F23" s="10">
        <v>45</v>
      </c>
      <c r="G23" s="10">
        <v>1911</v>
      </c>
      <c r="H23" s="10">
        <v>516000000</v>
      </c>
      <c r="I23" s="10"/>
    </row>
    <row r="24" spans="1:9" ht="12.75">
      <c r="A24" s="85">
        <v>41276</v>
      </c>
      <c r="B24" s="10" t="s">
        <v>1296</v>
      </c>
      <c r="C24" s="10">
        <v>3945</v>
      </c>
      <c r="D24" s="10" t="s">
        <v>1316</v>
      </c>
      <c r="E24" s="10">
        <v>4930</v>
      </c>
      <c r="F24" s="10">
        <v>165</v>
      </c>
      <c r="G24" s="10">
        <v>1912</v>
      </c>
      <c r="H24" s="10">
        <v>19448850</v>
      </c>
      <c r="I24" s="10"/>
    </row>
    <row r="25" spans="1:9" ht="12.75">
      <c r="A25" s="85">
        <v>41276</v>
      </c>
      <c r="B25" s="10" t="s">
        <v>1308</v>
      </c>
      <c r="C25" s="10">
        <v>44000</v>
      </c>
      <c r="D25" s="10" t="s">
        <v>1317</v>
      </c>
      <c r="E25" s="10"/>
      <c r="F25" s="10">
        <v>8.5</v>
      </c>
      <c r="G25" s="10">
        <v>1911</v>
      </c>
      <c r="H25" s="10">
        <v>0</v>
      </c>
      <c r="I25" s="10"/>
    </row>
    <row r="26" spans="1:9" ht="12.75">
      <c r="A26" s="85">
        <v>41276</v>
      </c>
      <c r="B26" s="10" t="s">
        <v>1308</v>
      </c>
      <c r="C26" s="10">
        <v>3000</v>
      </c>
      <c r="D26" s="10" t="s">
        <v>1318</v>
      </c>
      <c r="E26" s="10"/>
      <c r="F26" s="10">
        <v>20</v>
      </c>
      <c r="G26" s="10">
        <v>1900</v>
      </c>
      <c r="H26" s="10">
        <v>0</v>
      </c>
      <c r="I26" s="10"/>
    </row>
    <row r="27" spans="1:9" ht="12.75">
      <c r="A27" s="85">
        <v>41276</v>
      </c>
      <c r="B27" s="10" t="s">
        <v>1308</v>
      </c>
      <c r="C27" s="10">
        <v>10000</v>
      </c>
      <c r="D27" s="10" t="s">
        <v>1319</v>
      </c>
      <c r="E27" s="10"/>
      <c r="F27" s="10">
        <v>4.5</v>
      </c>
      <c r="G27" s="10">
        <v>1911</v>
      </c>
      <c r="H27" s="10">
        <v>0</v>
      </c>
      <c r="I27" s="10"/>
    </row>
    <row r="28" spans="1:9" ht="12.75">
      <c r="A28" s="85">
        <v>41276</v>
      </c>
      <c r="B28" s="10" t="s">
        <v>1320</v>
      </c>
      <c r="C28" s="10">
        <v>3000</v>
      </c>
      <c r="D28" s="10" t="s">
        <v>1321</v>
      </c>
      <c r="E28" s="10"/>
      <c r="F28" s="10">
        <v>30</v>
      </c>
      <c r="G28" s="10">
        <v>1911</v>
      </c>
      <c r="H28" s="10">
        <v>0</v>
      </c>
      <c r="I28" s="10"/>
    </row>
    <row r="29" spans="1:9" ht="12.75">
      <c r="A29" s="85">
        <v>41276</v>
      </c>
      <c r="B29" s="10" t="s">
        <v>1298</v>
      </c>
      <c r="C29" s="10">
        <v>5000</v>
      </c>
      <c r="D29" s="10" t="s">
        <v>1322</v>
      </c>
      <c r="E29" s="10"/>
      <c r="F29" s="10">
        <v>15</v>
      </c>
      <c r="G29" s="10">
        <v>1910</v>
      </c>
      <c r="H29" s="10">
        <v>0</v>
      </c>
      <c r="I29" s="10"/>
    </row>
    <row r="30" spans="1:9" ht="12.75">
      <c r="A30" s="85">
        <v>41276</v>
      </c>
      <c r="B30" s="10" t="s">
        <v>1298</v>
      </c>
      <c r="C30" s="10">
        <v>20000</v>
      </c>
      <c r="D30" s="10" t="s">
        <v>1323</v>
      </c>
      <c r="E30" s="10"/>
      <c r="F30" s="10">
        <v>42.5</v>
      </c>
      <c r="G30" s="10">
        <v>1911</v>
      </c>
      <c r="H30" s="10">
        <v>0</v>
      </c>
      <c r="I30" s="10"/>
    </row>
    <row r="31" spans="1:9" ht="12.75">
      <c r="A31" s="85">
        <v>41276</v>
      </c>
      <c r="B31" s="10" t="s">
        <v>1298</v>
      </c>
      <c r="C31" s="10">
        <v>2400</v>
      </c>
      <c r="D31" s="10" t="s">
        <v>1324</v>
      </c>
      <c r="E31" s="10"/>
      <c r="F31" s="10">
        <v>35</v>
      </c>
      <c r="G31" s="10">
        <v>1911</v>
      </c>
      <c r="H31" s="10">
        <v>0</v>
      </c>
      <c r="I31" s="10"/>
    </row>
    <row r="32" spans="1:9" ht="12.75">
      <c r="A32" s="85">
        <v>41276</v>
      </c>
      <c r="B32" s="10" t="s">
        <v>1296</v>
      </c>
      <c r="C32" s="10">
        <v>20000</v>
      </c>
      <c r="D32" s="10" t="s">
        <v>1325</v>
      </c>
      <c r="E32" s="10">
        <v>258</v>
      </c>
      <c r="F32" s="10"/>
      <c r="G32" s="10"/>
      <c r="H32" s="10">
        <v>5160000</v>
      </c>
      <c r="I32" s="10"/>
    </row>
    <row r="33" spans="1:9" ht="12.75">
      <c r="A33" s="85">
        <v>41276</v>
      </c>
      <c r="B33" s="10" t="s">
        <v>1326</v>
      </c>
      <c r="C33" s="10">
        <v>60000</v>
      </c>
      <c r="D33" s="10" t="s">
        <v>1327</v>
      </c>
      <c r="E33" s="10">
        <v>350</v>
      </c>
      <c r="F33" s="10">
        <v>3.125</v>
      </c>
      <c r="G33" s="10">
        <v>1911</v>
      </c>
      <c r="H33" s="10">
        <v>21000000</v>
      </c>
      <c r="I33" s="10"/>
    </row>
    <row r="34" spans="1:9" ht="12.75">
      <c r="A34" s="85">
        <v>41276</v>
      </c>
      <c r="B34" s="10" t="s">
        <v>1298</v>
      </c>
      <c r="C34" s="10">
        <v>22000</v>
      </c>
      <c r="D34" s="10" t="s">
        <v>1335</v>
      </c>
      <c r="E34" s="10"/>
      <c r="F34" s="10">
        <v>40</v>
      </c>
      <c r="G34" s="10">
        <v>1912</v>
      </c>
      <c r="H34" s="10">
        <v>0</v>
      </c>
      <c r="I34" s="10"/>
    </row>
    <row r="35" spans="1:9" ht="12.75">
      <c r="A35" s="85">
        <v>41276</v>
      </c>
      <c r="B35" s="10" t="s">
        <v>1298</v>
      </c>
      <c r="C35" s="10">
        <v>1000</v>
      </c>
      <c r="D35" s="10" t="s">
        <v>1336</v>
      </c>
      <c r="E35" s="10"/>
      <c r="F35" s="10">
        <v>25</v>
      </c>
      <c r="G35" s="10">
        <v>1909</v>
      </c>
      <c r="H35" s="10">
        <v>0</v>
      </c>
      <c r="I35" s="10"/>
    </row>
    <row r="36" spans="1:9" ht="12.75">
      <c r="A36" s="85">
        <v>41276</v>
      </c>
      <c r="B36" s="10" t="s">
        <v>1298</v>
      </c>
      <c r="C36" s="10">
        <v>13000</v>
      </c>
      <c r="D36" s="10" t="s">
        <v>1337</v>
      </c>
      <c r="E36" s="10">
        <v>105</v>
      </c>
      <c r="F36" s="10">
        <v>5</v>
      </c>
      <c r="G36" s="10">
        <v>1911</v>
      </c>
      <c r="H36" s="10">
        <v>1365000</v>
      </c>
      <c r="I36" s="10"/>
    </row>
    <row r="37" spans="1:9" ht="12.75">
      <c r="A37" s="85">
        <v>41276</v>
      </c>
      <c r="B37" s="10" t="s">
        <v>1296</v>
      </c>
      <c r="C37" s="10">
        <v>60000</v>
      </c>
      <c r="D37" s="10" t="s">
        <v>1338</v>
      </c>
      <c r="E37" s="10">
        <v>5800</v>
      </c>
      <c r="F37" s="10">
        <v>100.5</v>
      </c>
      <c r="G37" s="10">
        <v>1911</v>
      </c>
      <c r="H37" s="10">
        <v>348000000</v>
      </c>
      <c r="I37" s="10"/>
    </row>
    <row r="38" spans="1:9" ht="12.75">
      <c r="A38" s="85">
        <v>41276</v>
      </c>
      <c r="B38" s="10" t="s">
        <v>1294</v>
      </c>
      <c r="C38" s="10">
        <v>4000</v>
      </c>
      <c r="D38" s="10" t="s">
        <v>1339</v>
      </c>
      <c r="E38" s="10">
        <v>120</v>
      </c>
      <c r="F38" s="10">
        <v>5.45</v>
      </c>
      <c r="G38" s="10">
        <v>1911</v>
      </c>
      <c r="H38" s="10">
        <v>480000</v>
      </c>
      <c r="I38" s="10"/>
    </row>
    <row r="39" spans="1:9" ht="12.75">
      <c r="A39" s="85">
        <v>41276</v>
      </c>
      <c r="B39" s="10" t="s">
        <v>1294</v>
      </c>
      <c r="C39" s="10">
        <v>120000</v>
      </c>
      <c r="D39" s="10" t="s">
        <v>1340</v>
      </c>
      <c r="E39" s="10">
        <v>786</v>
      </c>
      <c r="F39" s="10">
        <v>18</v>
      </c>
      <c r="G39" s="10">
        <v>1911</v>
      </c>
      <c r="H39" s="10">
        <v>94320000</v>
      </c>
      <c r="I39" s="10"/>
    </row>
    <row r="40" spans="1:9" ht="12.75">
      <c r="A40" s="85">
        <v>41276</v>
      </c>
      <c r="B40" s="10" t="s">
        <v>1294</v>
      </c>
      <c r="C40" s="10">
        <v>20000</v>
      </c>
      <c r="D40" s="10" t="s">
        <v>1341</v>
      </c>
      <c r="E40" s="10">
        <v>650</v>
      </c>
      <c r="F40" s="10"/>
      <c r="G40" s="10"/>
      <c r="H40" s="10">
        <v>13000000</v>
      </c>
      <c r="I40" s="10"/>
    </row>
    <row r="41" spans="1:9" ht="12.75">
      <c r="A41" s="85">
        <v>41276</v>
      </c>
      <c r="B41" s="10" t="s">
        <v>1296</v>
      </c>
      <c r="C41" s="10">
        <v>70000</v>
      </c>
      <c r="D41" s="10" t="s">
        <v>1342</v>
      </c>
      <c r="E41" s="10">
        <v>90</v>
      </c>
      <c r="F41" s="10"/>
      <c r="G41" s="10"/>
      <c r="H41" s="10">
        <v>6300000</v>
      </c>
      <c r="I41" s="10"/>
    </row>
    <row r="42" spans="1:9" ht="12.75">
      <c r="A42" s="85">
        <v>41276</v>
      </c>
      <c r="B42" s="10" t="s">
        <v>1288</v>
      </c>
      <c r="C42" s="10">
        <v>24000</v>
      </c>
      <c r="D42" s="10" t="s">
        <v>1343</v>
      </c>
      <c r="E42" s="10">
        <v>2565</v>
      </c>
      <c r="F42" s="10">
        <v>75</v>
      </c>
      <c r="G42" s="10">
        <v>1911</v>
      </c>
      <c r="H42" s="10">
        <v>61560000</v>
      </c>
      <c r="I42" s="10"/>
    </row>
    <row r="43" spans="1:9" ht="12.75">
      <c r="A43" s="85">
        <v>41276</v>
      </c>
      <c r="B43" s="10" t="s">
        <v>1298</v>
      </c>
      <c r="C43" s="10">
        <v>10000</v>
      </c>
      <c r="D43" s="10" t="s">
        <v>1344</v>
      </c>
      <c r="E43" s="10"/>
      <c r="F43" s="10"/>
      <c r="G43" s="10"/>
      <c r="H43" s="10">
        <v>0</v>
      </c>
      <c r="I43" s="10"/>
    </row>
    <row r="44" spans="1:9" ht="12.75">
      <c r="A44" s="85">
        <v>41276</v>
      </c>
      <c r="B44" s="10" t="s">
        <v>1298</v>
      </c>
      <c r="C44" s="10">
        <v>1400</v>
      </c>
      <c r="D44" s="10" t="s">
        <v>1345</v>
      </c>
      <c r="E44" s="10"/>
      <c r="F44" s="10">
        <v>18.75</v>
      </c>
      <c r="G44" s="10">
        <v>1912</v>
      </c>
      <c r="H44" s="10">
        <v>0</v>
      </c>
      <c r="I44" s="10"/>
    </row>
    <row r="45" spans="1:9" ht="12.75">
      <c r="A45" s="85">
        <v>41276</v>
      </c>
      <c r="B45" s="10" t="s">
        <v>1296</v>
      </c>
      <c r="C45" s="10">
        <v>18220</v>
      </c>
      <c r="D45" s="10" t="s">
        <v>1346</v>
      </c>
      <c r="E45" s="10">
        <v>1050</v>
      </c>
      <c r="F45" s="10">
        <v>30</v>
      </c>
      <c r="G45" s="10">
        <v>1911</v>
      </c>
      <c r="H45" s="10">
        <v>19131000</v>
      </c>
      <c r="I45" s="10"/>
    </row>
    <row r="46" spans="1:9" ht="12.75">
      <c r="A46" s="85">
        <v>41276</v>
      </c>
      <c r="B46" s="10" t="s">
        <v>1296</v>
      </c>
      <c r="C46" s="10">
        <v>180000</v>
      </c>
      <c r="D46" s="10" t="s">
        <v>1347</v>
      </c>
      <c r="E46" s="10">
        <v>500</v>
      </c>
      <c r="F46" s="10">
        <v>13</v>
      </c>
      <c r="G46" s="10">
        <v>1911</v>
      </c>
      <c r="H46" s="10">
        <v>90000000</v>
      </c>
      <c r="I46" s="10"/>
    </row>
    <row r="47" spans="1:9" ht="12.75">
      <c r="A47" s="85">
        <v>41276</v>
      </c>
      <c r="B47" s="10" t="s">
        <v>1296</v>
      </c>
      <c r="C47" s="10">
        <v>3500</v>
      </c>
      <c r="D47" s="10" t="s">
        <v>1348</v>
      </c>
      <c r="E47" s="10">
        <v>8350</v>
      </c>
      <c r="F47" s="10">
        <v>150</v>
      </c>
      <c r="G47" s="10">
        <v>1912</v>
      </c>
      <c r="H47" s="10">
        <v>29225000</v>
      </c>
      <c r="I47" s="10"/>
    </row>
    <row r="48" spans="1:9" ht="12.75">
      <c r="A48" s="85">
        <v>41276</v>
      </c>
      <c r="B48" s="10" t="s">
        <v>1308</v>
      </c>
      <c r="C48" s="10">
        <v>800</v>
      </c>
      <c r="D48" s="10" t="s">
        <v>1349</v>
      </c>
      <c r="E48" s="10"/>
      <c r="F48" s="10"/>
      <c r="G48" s="10"/>
      <c r="H48" s="10">
        <v>0</v>
      </c>
      <c r="I48" s="10"/>
    </row>
    <row r="49" spans="1:9" ht="12.75">
      <c r="A49" s="85">
        <v>41276</v>
      </c>
      <c r="B49" s="10" t="s">
        <v>1308</v>
      </c>
      <c r="C49" s="10">
        <v>2240</v>
      </c>
      <c r="D49" s="10" t="s">
        <v>1350</v>
      </c>
      <c r="E49" s="10">
        <v>950</v>
      </c>
      <c r="F49" s="10">
        <v>37.5</v>
      </c>
      <c r="G49" s="10">
        <v>1911</v>
      </c>
      <c r="H49" s="10">
        <v>2128000</v>
      </c>
      <c r="I49" s="10"/>
    </row>
    <row r="50" spans="1:9" ht="12.75">
      <c r="A50" s="85">
        <v>41276</v>
      </c>
      <c r="B50" s="10" t="s">
        <v>1296</v>
      </c>
      <c r="C50" s="10">
        <v>2400</v>
      </c>
      <c r="D50" s="10" t="s">
        <v>1351</v>
      </c>
      <c r="E50" s="10">
        <v>1750</v>
      </c>
      <c r="F50" s="10">
        <v>88.54</v>
      </c>
      <c r="G50" s="10">
        <v>1912</v>
      </c>
      <c r="H50" s="10">
        <v>4200000</v>
      </c>
      <c r="I50" s="10"/>
    </row>
    <row r="51" spans="1:9" ht="12.75">
      <c r="A51" s="85">
        <v>41276</v>
      </c>
      <c r="B51" s="10" t="s">
        <v>1296</v>
      </c>
      <c r="C51" s="10">
        <v>28865</v>
      </c>
      <c r="D51" s="10" t="s">
        <v>1352</v>
      </c>
      <c r="E51" s="10">
        <v>844</v>
      </c>
      <c r="F51" s="10">
        <v>20</v>
      </c>
      <c r="G51" s="10">
        <v>1912</v>
      </c>
      <c r="H51" s="10">
        <v>24362060</v>
      </c>
      <c r="I51" s="10"/>
    </row>
    <row r="52" spans="1:9" ht="12.75">
      <c r="A52" s="85">
        <v>41276</v>
      </c>
      <c r="B52" s="10" t="s">
        <v>1288</v>
      </c>
      <c r="C52" s="10">
        <v>9000</v>
      </c>
      <c r="D52" s="10" t="s">
        <v>1353</v>
      </c>
      <c r="E52" s="10">
        <v>795</v>
      </c>
      <c r="F52" s="10">
        <v>40</v>
      </c>
      <c r="G52" s="10">
        <v>1912</v>
      </c>
      <c r="H52" s="10">
        <v>7155000</v>
      </c>
      <c r="I52" s="10"/>
    </row>
    <row r="53" spans="1:9" ht="12.75">
      <c r="A53" s="85">
        <v>41276</v>
      </c>
      <c r="B53" s="10" t="s">
        <v>1288</v>
      </c>
      <c r="C53" s="10">
        <v>5000</v>
      </c>
      <c r="D53" s="10" t="s">
        <v>1354</v>
      </c>
      <c r="E53" s="10">
        <v>145</v>
      </c>
      <c r="F53" s="10">
        <v>10</v>
      </c>
      <c r="G53" s="10">
        <v>1911</v>
      </c>
      <c r="H53" s="10">
        <v>725000</v>
      </c>
      <c r="I53" s="10"/>
    </row>
    <row r="54" spans="1:9" ht="12.75">
      <c r="A54" s="85">
        <v>41276</v>
      </c>
      <c r="B54" s="10" t="s">
        <v>1355</v>
      </c>
      <c r="C54" s="10">
        <v>8000</v>
      </c>
      <c r="D54" s="10" t="s">
        <v>1356</v>
      </c>
      <c r="E54" s="10">
        <v>90</v>
      </c>
      <c r="F54" s="10">
        <v>10</v>
      </c>
      <c r="G54" s="10">
        <v>1910</v>
      </c>
      <c r="H54" s="10">
        <v>720000</v>
      </c>
      <c r="I54" s="10"/>
    </row>
    <row r="55" spans="1:9" ht="12.75">
      <c r="A55" s="85">
        <v>41276</v>
      </c>
      <c r="B55" s="10" t="s">
        <v>1357</v>
      </c>
      <c r="C55" s="10">
        <v>19000</v>
      </c>
      <c r="D55" s="10" t="s">
        <v>1358</v>
      </c>
      <c r="E55" s="10">
        <v>150</v>
      </c>
      <c r="F55" s="10">
        <v>8.272</v>
      </c>
      <c r="G55" s="10">
        <v>1912</v>
      </c>
      <c r="H55" s="10">
        <v>2850000</v>
      </c>
      <c r="I55" s="10"/>
    </row>
    <row r="56" spans="1:9" ht="12.75">
      <c r="A56" s="85">
        <v>41276</v>
      </c>
      <c r="B56" s="10" t="s">
        <v>1355</v>
      </c>
      <c r="C56" s="10">
        <v>5000</v>
      </c>
      <c r="D56" s="10" t="s">
        <v>1359</v>
      </c>
      <c r="E56" s="10"/>
      <c r="F56" s="10">
        <v>60</v>
      </c>
      <c r="G56" s="10">
        <v>1911</v>
      </c>
      <c r="H56" s="10">
        <v>0</v>
      </c>
      <c r="I56" s="10"/>
    </row>
    <row r="57" spans="1:9" ht="12.75">
      <c r="A57" s="85">
        <v>41276</v>
      </c>
      <c r="B57" s="10" t="s">
        <v>1298</v>
      </c>
      <c r="C57" s="10">
        <v>2000</v>
      </c>
      <c r="D57" s="10" t="s">
        <v>1360</v>
      </c>
      <c r="E57" s="10"/>
      <c r="F57" s="10">
        <v>3</v>
      </c>
      <c r="G57" s="10">
        <v>1911</v>
      </c>
      <c r="H57" s="10">
        <v>0</v>
      </c>
      <c r="I57" s="10"/>
    </row>
    <row r="58" spans="1:9" ht="12.75">
      <c r="A58" s="85">
        <v>41276</v>
      </c>
      <c r="B58" s="10" t="s">
        <v>1298</v>
      </c>
      <c r="C58" s="10">
        <v>800</v>
      </c>
      <c r="D58" s="10" t="s">
        <v>1361</v>
      </c>
      <c r="E58" s="10"/>
      <c r="F58" s="10">
        <v>35</v>
      </c>
      <c r="G58" s="10">
        <v>1908</v>
      </c>
      <c r="H58" s="10">
        <v>0</v>
      </c>
      <c r="I58" s="10"/>
    </row>
    <row r="59" spans="1:9" ht="12.75">
      <c r="A59" s="85">
        <v>41276</v>
      </c>
      <c r="B59" s="10" t="s">
        <v>1288</v>
      </c>
      <c r="C59" s="10">
        <v>3000</v>
      </c>
      <c r="D59" s="10" t="s">
        <v>1362</v>
      </c>
      <c r="E59" s="10"/>
      <c r="F59" s="10">
        <v>50</v>
      </c>
      <c r="G59" s="10">
        <v>1912</v>
      </c>
      <c r="H59" s="10">
        <v>0</v>
      </c>
      <c r="I59" s="10"/>
    </row>
    <row r="60" spans="1:9" ht="12.75">
      <c r="A60" s="85">
        <v>41276</v>
      </c>
      <c r="B60" s="10" t="s">
        <v>1298</v>
      </c>
      <c r="C60" s="10">
        <v>6000</v>
      </c>
      <c r="D60" s="10" t="s">
        <v>1363</v>
      </c>
      <c r="E60" s="10">
        <v>1300</v>
      </c>
      <c r="F60" s="10">
        <v>90</v>
      </c>
      <c r="G60" s="10">
        <v>1911</v>
      </c>
      <c r="H60" s="10">
        <v>7800000</v>
      </c>
      <c r="I60" s="10"/>
    </row>
    <row r="61" spans="1:9" ht="12.75">
      <c r="A61" s="85">
        <v>41276</v>
      </c>
      <c r="B61" s="10" t="s">
        <v>1296</v>
      </c>
      <c r="C61" s="10">
        <v>21000</v>
      </c>
      <c r="D61" s="10" t="s">
        <v>1364</v>
      </c>
      <c r="E61" s="10">
        <v>355</v>
      </c>
      <c r="F61" s="10">
        <v>7</v>
      </c>
      <c r="G61" s="10">
        <v>1908</v>
      </c>
      <c r="H61" s="10">
        <v>7455000</v>
      </c>
      <c r="I61" s="10"/>
    </row>
    <row r="62" spans="1:9" ht="12.75">
      <c r="A62" s="85">
        <v>41276</v>
      </c>
      <c r="B62" s="10" t="s">
        <v>1288</v>
      </c>
      <c r="C62" s="10">
        <v>24000</v>
      </c>
      <c r="D62" s="10" t="s">
        <v>1365</v>
      </c>
      <c r="E62" s="10">
        <v>1120</v>
      </c>
      <c r="F62" s="10">
        <v>45</v>
      </c>
      <c r="G62" s="10">
        <v>1912</v>
      </c>
      <c r="H62" s="10">
        <v>26880000</v>
      </c>
      <c r="I62" s="10"/>
    </row>
    <row r="63" spans="1:9" ht="12.75">
      <c r="A63" s="85">
        <v>41276</v>
      </c>
      <c r="B63" s="10" t="s">
        <v>1296</v>
      </c>
      <c r="C63" s="10">
        <v>30000</v>
      </c>
      <c r="D63" s="10" t="s">
        <v>1366</v>
      </c>
      <c r="E63" s="10">
        <v>70</v>
      </c>
      <c r="F63" s="10" t="s">
        <v>1292</v>
      </c>
      <c r="G63" s="10" t="s">
        <v>1292</v>
      </c>
      <c r="H63" s="10">
        <v>2100000</v>
      </c>
      <c r="I63" s="10"/>
    </row>
    <row r="64" spans="1:9" ht="12.75">
      <c r="A64" s="85">
        <v>41276</v>
      </c>
      <c r="B64" s="10" t="s">
        <v>1298</v>
      </c>
      <c r="C64" s="10">
        <v>2500</v>
      </c>
      <c r="D64" s="10" t="s">
        <v>1367</v>
      </c>
      <c r="E64" s="10"/>
      <c r="F64" s="10">
        <v>42.801</v>
      </c>
      <c r="G64" s="10">
        <v>1911</v>
      </c>
      <c r="H64" s="10">
        <v>0</v>
      </c>
      <c r="I64" s="10"/>
    </row>
    <row r="65" spans="1:9" ht="12.75">
      <c r="A65" s="85">
        <v>41276</v>
      </c>
      <c r="B65" s="10" t="s">
        <v>1288</v>
      </c>
      <c r="C65" s="10">
        <v>8000</v>
      </c>
      <c r="D65" s="10" t="s">
        <v>1368</v>
      </c>
      <c r="E65" s="10"/>
      <c r="F65" s="10">
        <v>40</v>
      </c>
      <c r="G65" s="10">
        <v>1912</v>
      </c>
      <c r="H65" s="10">
        <v>0</v>
      </c>
      <c r="I65" s="10"/>
    </row>
    <row r="66" spans="1:9" ht="12.75">
      <c r="A66" s="85">
        <v>41276</v>
      </c>
      <c r="B66" s="10" t="s">
        <v>1288</v>
      </c>
      <c r="C66" s="10">
        <v>30000</v>
      </c>
      <c r="D66" s="10" t="s">
        <v>1369</v>
      </c>
      <c r="E66" s="10">
        <v>2305</v>
      </c>
      <c r="F66" s="10">
        <v>90</v>
      </c>
      <c r="G66" s="10">
        <v>1912</v>
      </c>
      <c r="H66" s="10">
        <v>69150000</v>
      </c>
      <c r="I66" s="10"/>
    </row>
    <row r="67" spans="1:9" ht="12.75">
      <c r="A67" s="85">
        <v>41276</v>
      </c>
      <c r="B67" s="10" t="s">
        <v>1288</v>
      </c>
      <c r="C67" s="10">
        <v>2000</v>
      </c>
      <c r="D67" s="10" t="s">
        <v>1370</v>
      </c>
      <c r="E67" s="10">
        <v>860</v>
      </c>
      <c r="F67" s="10">
        <v>37.5</v>
      </c>
      <c r="G67" s="10">
        <v>1912</v>
      </c>
      <c r="H67" s="10">
        <v>1720000</v>
      </c>
      <c r="I67" s="10"/>
    </row>
    <row r="68" spans="1:9" ht="12.75">
      <c r="A68" s="85">
        <v>41276</v>
      </c>
      <c r="B68" s="10" t="s">
        <v>1288</v>
      </c>
      <c r="C68" s="10">
        <v>800</v>
      </c>
      <c r="D68" s="10" t="s">
        <v>1371</v>
      </c>
      <c r="E68" s="10"/>
      <c r="F68" s="10"/>
      <c r="G68" s="10"/>
      <c r="H68" s="10">
        <v>0</v>
      </c>
      <c r="I68" s="10"/>
    </row>
    <row r="69" spans="1:9" ht="12.75">
      <c r="A69" s="85">
        <v>41276</v>
      </c>
      <c r="B69" s="10" t="s">
        <v>1326</v>
      </c>
      <c r="C69" s="10">
        <v>470</v>
      </c>
      <c r="D69" s="10" t="s">
        <v>1372</v>
      </c>
      <c r="E69" s="10"/>
      <c r="F69" s="10">
        <v>25</v>
      </c>
      <c r="G69" s="10">
        <v>1911</v>
      </c>
      <c r="H69" s="10">
        <v>0</v>
      </c>
      <c r="I69" s="10"/>
    </row>
    <row r="70" spans="1:9" ht="12.75">
      <c r="A70" s="85">
        <v>41276</v>
      </c>
      <c r="B70" s="10" t="s">
        <v>1326</v>
      </c>
      <c r="C70" s="10">
        <v>28000</v>
      </c>
      <c r="D70" s="10" t="s">
        <v>1373</v>
      </c>
      <c r="E70" s="10">
        <v>745</v>
      </c>
      <c r="F70" s="10">
        <v>32</v>
      </c>
      <c r="G70" s="10">
        <v>1912</v>
      </c>
      <c r="H70" s="10">
        <v>20860000</v>
      </c>
      <c r="I70" s="10"/>
    </row>
    <row r="71" spans="1:9" ht="12.75">
      <c r="A71" s="85">
        <v>41276</v>
      </c>
      <c r="B71" s="10" t="s">
        <v>1296</v>
      </c>
      <c r="C71" s="10">
        <v>6000</v>
      </c>
      <c r="D71" s="10" t="s">
        <v>1374</v>
      </c>
      <c r="E71" s="10">
        <v>460</v>
      </c>
      <c r="F71" s="10"/>
      <c r="G71" s="10"/>
      <c r="H71" s="10">
        <v>2760000</v>
      </c>
      <c r="I71" s="10"/>
    </row>
    <row r="72" spans="1:9" ht="12.75">
      <c r="A72" s="85">
        <v>41276</v>
      </c>
      <c r="B72" s="10" t="s">
        <v>1298</v>
      </c>
      <c r="C72" s="10">
        <v>2000</v>
      </c>
      <c r="D72" s="10" t="s">
        <v>1375</v>
      </c>
      <c r="E72" s="10"/>
      <c r="F72" s="10">
        <v>8</v>
      </c>
      <c r="G72" s="10">
        <v>1912</v>
      </c>
      <c r="H72" s="10">
        <v>0</v>
      </c>
      <c r="I72" s="10"/>
    </row>
    <row r="73" spans="1:9" ht="12.75">
      <c r="A73" s="85">
        <v>41276</v>
      </c>
      <c r="B73" s="10" t="s">
        <v>1298</v>
      </c>
      <c r="C73" s="10">
        <v>14000</v>
      </c>
      <c r="D73" s="10" t="s">
        <v>1376</v>
      </c>
      <c r="E73" s="10">
        <v>120</v>
      </c>
      <c r="F73" s="10">
        <v>6.25</v>
      </c>
      <c r="G73" s="10">
        <v>1912</v>
      </c>
      <c r="H73" s="10">
        <v>1680000</v>
      </c>
      <c r="I73" s="10"/>
    </row>
    <row r="74" spans="1:9" ht="12.75">
      <c r="A74" s="85">
        <v>41276</v>
      </c>
      <c r="B74" s="10" t="s">
        <v>1298</v>
      </c>
      <c r="C74" s="10">
        <v>12500</v>
      </c>
      <c r="D74" s="10" t="s">
        <v>1377</v>
      </c>
      <c r="E74" s="10"/>
      <c r="F74" s="10">
        <v>1.2</v>
      </c>
      <c r="G74" s="10">
        <v>1912</v>
      </c>
      <c r="H74" s="10">
        <v>0</v>
      </c>
      <c r="I74" s="10"/>
    </row>
    <row r="75" spans="1:9" ht="12.75">
      <c r="A75" s="85">
        <v>41276</v>
      </c>
      <c r="B75" s="10" t="s">
        <v>1294</v>
      </c>
      <c r="C75" s="10">
        <v>100000</v>
      </c>
      <c r="D75" s="10" t="s">
        <v>1378</v>
      </c>
      <c r="E75" s="10">
        <v>585</v>
      </c>
      <c r="F75" s="10">
        <v>5</v>
      </c>
      <c r="G75" s="10">
        <v>1911</v>
      </c>
      <c r="H75" s="10">
        <v>58500000</v>
      </c>
      <c r="I75" s="10"/>
    </row>
    <row r="76" spans="1:9" ht="12.75">
      <c r="A76" s="85">
        <v>41276</v>
      </c>
      <c r="B76" s="10" t="s">
        <v>1288</v>
      </c>
      <c r="C76" s="10">
        <v>6000</v>
      </c>
      <c r="D76" s="10" t="s">
        <v>1379</v>
      </c>
      <c r="E76" s="10">
        <v>1480</v>
      </c>
      <c r="F76" s="10">
        <v>65</v>
      </c>
      <c r="G76" s="10">
        <v>1912</v>
      </c>
      <c r="H76" s="10">
        <v>8880000</v>
      </c>
      <c r="I76" s="10"/>
    </row>
    <row r="77" spans="1:9" ht="12.75">
      <c r="A77" s="85">
        <v>41276</v>
      </c>
      <c r="B77" s="10" t="s">
        <v>1298</v>
      </c>
      <c r="C77" s="10">
        <v>2100</v>
      </c>
      <c r="D77" s="10" t="s">
        <v>1380</v>
      </c>
      <c r="E77" s="10"/>
      <c r="F77" s="10">
        <v>35</v>
      </c>
      <c r="G77" s="10">
        <v>1911</v>
      </c>
      <c r="H77" s="10">
        <v>0</v>
      </c>
      <c r="I77" s="10"/>
    </row>
    <row r="78" spans="1:9" ht="12.75">
      <c r="A78" s="85">
        <v>41276</v>
      </c>
      <c r="B78" s="10" t="s">
        <v>1298</v>
      </c>
      <c r="C78" s="10">
        <v>20000</v>
      </c>
      <c r="D78" s="10" t="s">
        <v>1381</v>
      </c>
      <c r="E78" s="10">
        <v>361</v>
      </c>
      <c r="F78" s="10">
        <v>30</v>
      </c>
      <c r="G78" s="10">
        <v>1911</v>
      </c>
      <c r="H78" s="10">
        <v>7220000</v>
      </c>
      <c r="I78" s="10"/>
    </row>
    <row r="79" spans="1:9" ht="12.75">
      <c r="A79" s="85">
        <v>41276</v>
      </c>
      <c r="B79" s="10" t="s">
        <v>1298</v>
      </c>
      <c r="C79" s="10">
        <v>12500</v>
      </c>
      <c r="D79" s="10" t="s">
        <v>1382</v>
      </c>
      <c r="E79" s="10">
        <v>1500</v>
      </c>
      <c r="F79" s="10">
        <v>177.75</v>
      </c>
      <c r="G79" s="10">
        <v>1911</v>
      </c>
      <c r="H79" s="10">
        <v>18750000</v>
      </c>
      <c r="I79" s="10"/>
    </row>
    <row r="80" spans="1:9" ht="12.75">
      <c r="A80" s="85">
        <v>41276</v>
      </c>
      <c r="B80" s="10" t="s">
        <v>1326</v>
      </c>
      <c r="C80" s="10">
        <v>7000</v>
      </c>
      <c r="D80" s="10" t="s">
        <v>1383</v>
      </c>
      <c r="E80" s="10">
        <v>100</v>
      </c>
      <c r="F80" s="10">
        <v>6</v>
      </c>
      <c r="G80" s="10">
        <v>1910</v>
      </c>
      <c r="H80" s="10">
        <v>700000</v>
      </c>
      <c r="I80" s="10"/>
    </row>
    <row r="81" spans="1:9" ht="12.75">
      <c r="A81" s="85">
        <v>41276</v>
      </c>
      <c r="B81" s="10" t="s">
        <v>1320</v>
      </c>
      <c r="C81" s="10">
        <v>4000</v>
      </c>
      <c r="D81" s="10" t="s">
        <v>1384</v>
      </c>
      <c r="E81" s="10">
        <v>600</v>
      </c>
      <c r="F81" s="10">
        <v>27.5</v>
      </c>
      <c r="G81" s="10">
        <v>1911</v>
      </c>
      <c r="H81" s="10">
        <v>2400000</v>
      </c>
      <c r="I81" s="10"/>
    </row>
    <row r="82" spans="1:9" ht="12.75">
      <c r="A82" s="85">
        <v>41276</v>
      </c>
      <c r="B82" s="10" t="s">
        <v>1385</v>
      </c>
      <c r="C82" s="10">
        <v>4000</v>
      </c>
      <c r="D82" s="10" t="s">
        <v>1386</v>
      </c>
      <c r="E82" s="10"/>
      <c r="F82" s="10">
        <v>9.5</v>
      </c>
      <c r="G82" s="10">
        <v>1911</v>
      </c>
      <c r="H82" s="10">
        <v>0</v>
      </c>
      <c r="I82" s="10"/>
    </row>
    <row r="83" spans="1:9" ht="12.75">
      <c r="A83" s="85">
        <v>41276</v>
      </c>
      <c r="B83" s="10" t="s">
        <v>1298</v>
      </c>
      <c r="C83" s="10">
        <v>31500</v>
      </c>
      <c r="D83" s="10" t="s">
        <v>1387</v>
      </c>
      <c r="E83" s="10">
        <v>194</v>
      </c>
      <c r="F83" s="10">
        <v>22.5</v>
      </c>
      <c r="G83" s="10">
        <v>1911</v>
      </c>
      <c r="H83" s="10">
        <v>6111000</v>
      </c>
      <c r="I83" s="10"/>
    </row>
    <row r="84" spans="1:9" ht="12.75">
      <c r="A84" s="85">
        <v>41276</v>
      </c>
      <c r="B84" s="10" t="s">
        <v>1298</v>
      </c>
      <c r="C84" s="10">
        <v>3000</v>
      </c>
      <c r="D84" s="10" t="s">
        <v>1388</v>
      </c>
      <c r="E84" s="10">
        <v>325</v>
      </c>
      <c r="F84" s="10">
        <v>21.5</v>
      </c>
      <c r="G84" s="10">
        <v>1912</v>
      </c>
      <c r="H84" s="10">
        <v>975000</v>
      </c>
      <c r="I84" s="10"/>
    </row>
    <row r="85" spans="1:9" ht="12.75">
      <c r="A85" s="85">
        <v>41276</v>
      </c>
      <c r="B85" s="10" t="s">
        <v>1296</v>
      </c>
      <c r="C85" s="10">
        <v>300000</v>
      </c>
      <c r="D85" s="10" t="s">
        <v>1389</v>
      </c>
      <c r="E85" s="10">
        <v>1699</v>
      </c>
      <c r="F85" s="10">
        <v>42</v>
      </c>
      <c r="G85" s="10">
        <v>1912</v>
      </c>
      <c r="H85" s="10">
        <v>509700000</v>
      </c>
      <c r="I85" s="10"/>
    </row>
    <row r="86" spans="1:9" ht="12.75">
      <c r="A86" s="85">
        <v>41276</v>
      </c>
      <c r="B86" s="10" t="s">
        <v>1308</v>
      </c>
      <c r="C86" s="10">
        <v>5000</v>
      </c>
      <c r="D86" s="10" t="s">
        <v>1390</v>
      </c>
      <c r="E86" s="10">
        <v>520</v>
      </c>
      <c r="F86" s="10">
        <v>25</v>
      </c>
      <c r="G86" s="10">
        <v>1911</v>
      </c>
      <c r="H86" s="10">
        <v>2600000</v>
      </c>
      <c r="I86" s="10"/>
    </row>
    <row r="87" spans="1:9" ht="12.75">
      <c r="A87" s="85">
        <v>41276</v>
      </c>
      <c r="B87" s="10" t="s">
        <v>1296</v>
      </c>
      <c r="C87" s="10">
        <v>29160</v>
      </c>
      <c r="D87" s="10" t="s">
        <v>1391</v>
      </c>
      <c r="E87" s="10">
        <v>4955</v>
      </c>
      <c r="F87" s="10">
        <v>135</v>
      </c>
      <c r="G87" s="10">
        <v>1912</v>
      </c>
      <c r="H87" s="10">
        <v>144487800</v>
      </c>
      <c r="I87" s="10"/>
    </row>
    <row r="88" spans="1:9" ht="12.75">
      <c r="A88" s="85">
        <v>41276</v>
      </c>
      <c r="B88" s="10" t="s">
        <v>1296</v>
      </c>
      <c r="C88" s="10">
        <v>12000</v>
      </c>
      <c r="D88" s="10" t="s">
        <v>1392</v>
      </c>
      <c r="E88" s="10">
        <v>665</v>
      </c>
      <c r="F88" s="10">
        <v>20</v>
      </c>
      <c r="G88" s="10">
        <v>1909</v>
      </c>
      <c r="H88" s="10">
        <v>7980000</v>
      </c>
      <c r="I88" s="10"/>
    </row>
    <row r="89" spans="1:9" ht="12.75">
      <c r="A89" s="85">
        <v>41276</v>
      </c>
      <c r="B89" s="10" t="s">
        <v>1393</v>
      </c>
      <c r="C89" s="10">
        <v>3200</v>
      </c>
      <c r="D89" s="10" t="s">
        <v>1394</v>
      </c>
      <c r="E89" s="10"/>
      <c r="F89" s="10">
        <v>5</v>
      </c>
      <c r="G89" s="10">
        <v>1912</v>
      </c>
      <c r="H89" s="10">
        <v>0</v>
      </c>
      <c r="I89" s="10"/>
    </row>
    <row r="90" spans="1:9" ht="12.75">
      <c r="A90" s="85">
        <v>41276</v>
      </c>
      <c r="B90" s="10" t="s">
        <v>1288</v>
      </c>
      <c r="C90" s="10">
        <v>8000</v>
      </c>
      <c r="D90" s="10" t="s">
        <v>1395</v>
      </c>
      <c r="E90" s="10"/>
      <c r="F90" s="10">
        <v>35</v>
      </c>
      <c r="G90" s="10">
        <v>1911</v>
      </c>
      <c r="H90" s="10">
        <v>0</v>
      </c>
      <c r="I90" s="10"/>
    </row>
    <row r="91" spans="1:9" ht="12.75">
      <c r="A91" s="85">
        <v>41276</v>
      </c>
      <c r="B91" s="10" t="s">
        <v>1298</v>
      </c>
      <c r="C91" s="10">
        <v>3600</v>
      </c>
      <c r="D91" s="10" t="s">
        <v>1396</v>
      </c>
      <c r="E91" s="10">
        <v>400</v>
      </c>
      <c r="F91" s="10">
        <v>16.927</v>
      </c>
      <c r="G91" s="10">
        <v>1912</v>
      </c>
      <c r="H91" s="10">
        <v>1440000</v>
      </c>
      <c r="I91" s="10"/>
    </row>
    <row r="92" spans="1:9" ht="12.75">
      <c r="A92" s="85">
        <v>41276</v>
      </c>
      <c r="B92" s="10" t="s">
        <v>1298</v>
      </c>
      <c r="C92" s="10">
        <v>3500</v>
      </c>
      <c r="D92" s="10" t="s">
        <v>1397</v>
      </c>
      <c r="E92" s="10">
        <v>1400</v>
      </c>
      <c r="F92" s="10">
        <v>65</v>
      </c>
      <c r="G92" s="10">
        <v>1911</v>
      </c>
      <c r="H92" s="10">
        <v>4900000</v>
      </c>
      <c r="I92" s="10"/>
    </row>
    <row r="93" spans="1:9" ht="12.75">
      <c r="A93" s="85">
        <v>41276</v>
      </c>
      <c r="B93" s="10" t="s">
        <v>1298</v>
      </c>
      <c r="C93" s="10">
        <v>13000</v>
      </c>
      <c r="D93" s="10" t="s">
        <v>1398</v>
      </c>
      <c r="E93" s="10">
        <v>175</v>
      </c>
      <c r="F93" s="10">
        <v>8</v>
      </c>
      <c r="G93" s="10">
        <v>1912</v>
      </c>
      <c r="H93" s="10">
        <v>2275000</v>
      </c>
      <c r="I93" s="10"/>
    </row>
    <row r="94" spans="1:9" ht="12.75">
      <c r="A94" s="85">
        <v>41276</v>
      </c>
      <c r="B94" s="10" t="s">
        <v>1296</v>
      </c>
      <c r="C94" s="10">
        <v>32000</v>
      </c>
      <c r="D94" s="10" t="s">
        <v>1399</v>
      </c>
      <c r="E94" s="10">
        <v>5795</v>
      </c>
      <c r="F94" s="10">
        <v>154.03</v>
      </c>
      <c r="G94" s="10">
        <v>1911</v>
      </c>
      <c r="H94" s="10">
        <v>185440000</v>
      </c>
      <c r="I94" s="10"/>
    </row>
    <row r="95" spans="1:9" ht="12.75">
      <c r="A95" s="85">
        <v>41276</v>
      </c>
      <c r="B95" s="10" t="s">
        <v>1296</v>
      </c>
      <c r="C95" s="10">
        <v>20000</v>
      </c>
      <c r="D95" s="10" t="s">
        <v>1400</v>
      </c>
      <c r="E95" s="10">
        <v>2550</v>
      </c>
      <c r="F95" s="10">
        <v>110</v>
      </c>
      <c r="G95" s="10">
        <v>1912</v>
      </c>
      <c r="H95" s="10">
        <v>51000000</v>
      </c>
      <c r="I95" s="10"/>
    </row>
    <row r="96" spans="1:9" ht="12.75">
      <c r="A96" s="85">
        <v>41276</v>
      </c>
      <c r="B96" s="10" t="s">
        <v>1298</v>
      </c>
      <c r="C96" s="10">
        <v>10000</v>
      </c>
      <c r="D96" s="10" t="s">
        <v>1401</v>
      </c>
      <c r="E96" s="10">
        <v>260</v>
      </c>
      <c r="F96" s="10">
        <v>5</v>
      </c>
      <c r="G96" s="10">
        <v>1911</v>
      </c>
      <c r="H96" s="10">
        <v>2600000</v>
      </c>
      <c r="I96" s="10"/>
    </row>
    <row r="97" spans="1:9" ht="12.75">
      <c r="A97" s="85">
        <v>41276</v>
      </c>
      <c r="B97" s="10" t="s">
        <v>1296</v>
      </c>
      <c r="C97" s="10">
        <v>20000</v>
      </c>
      <c r="D97" s="10" t="s">
        <v>1402</v>
      </c>
      <c r="E97" s="10">
        <v>69</v>
      </c>
      <c r="F97" s="10" t="s">
        <v>1292</v>
      </c>
      <c r="G97" s="10" t="s">
        <v>1292</v>
      </c>
      <c r="H97" s="10">
        <v>1380000</v>
      </c>
      <c r="I97" s="10"/>
    </row>
    <row r="98" spans="1:9" ht="12.75">
      <c r="A98" s="85">
        <v>41276</v>
      </c>
      <c r="B98" s="10" t="s">
        <v>1385</v>
      </c>
      <c r="C98" s="10">
        <v>2000</v>
      </c>
      <c r="D98" s="10" t="s">
        <v>1403</v>
      </c>
      <c r="E98" s="10"/>
      <c r="F98" s="10">
        <v>200</v>
      </c>
      <c r="G98" s="10">
        <v>1911</v>
      </c>
      <c r="H98" s="10">
        <v>0</v>
      </c>
      <c r="I98" s="10"/>
    </row>
    <row r="99" spans="1:9" ht="12.75">
      <c r="A99" s="85">
        <v>41276</v>
      </c>
      <c r="B99" s="10" t="s">
        <v>1298</v>
      </c>
      <c r="C99" s="10">
        <v>10000</v>
      </c>
      <c r="D99" s="10" t="s">
        <v>1404</v>
      </c>
      <c r="E99" s="10"/>
      <c r="F99" s="10">
        <v>5</v>
      </c>
      <c r="G99" s="10">
        <v>1912</v>
      </c>
      <c r="H99" s="10">
        <v>0</v>
      </c>
      <c r="I99" s="10"/>
    </row>
    <row r="100" spans="1:9" ht="12.75">
      <c r="A100" s="85">
        <v>41276</v>
      </c>
      <c r="B100" s="10" t="s">
        <v>1296</v>
      </c>
      <c r="C100" s="10">
        <v>6000</v>
      </c>
      <c r="D100" s="10" t="s">
        <v>1405</v>
      </c>
      <c r="E100" s="10">
        <v>2950</v>
      </c>
      <c r="F100" s="10">
        <v>55</v>
      </c>
      <c r="G100" s="10">
        <v>1911</v>
      </c>
      <c r="H100" s="10">
        <v>17700000</v>
      </c>
      <c r="I100" s="10"/>
    </row>
    <row r="101" spans="1:9" ht="12.75">
      <c r="A101" s="85">
        <v>41276</v>
      </c>
      <c r="B101" s="10" t="s">
        <v>1288</v>
      </c>
      <c r="C101" s="10">
        <v>4000</v>
      </c>
      <c r="D101" s="10" t="s">
        <v>1406</v>
      </c>
      <c r="E101" s="10">
        <v>275</v>
      </c>
      <c r="F101" s="10">
        <v>20</v>
      </c>
      <c r="G101" s="10">
        <v>1911</v>
      </c>
      <c r="H101" s="10">
        <v>1100000</v>
      </c>
      <c r="I101" s="10"/>
    </row>
    <row r="102" spans="1:9" ht="12.75">
      <c r="A102" s="85">
        <v>41276</v>
      </c>
      <c r="B102" s="10" t="s">
        <v>1288</v>
      </c>
      <c r="C102" s="10">
        <v>24000</v>
      </c>
      <c r="D102" s="10" t="s">
        <v>1407</v>
      </c>
      <c r="E102" s="10">
        <v>1445</v>
      </c>
      <c r="F102" s="10">
        <v>30</v>
      </c>
      <c r="G102" s="10">
        <v>1911</v>
      </c>
      <c r="H102" s="10">
        <v>34680000</v>
      </c>
      <c r="I102" s="10"/>
    </row>
    <row r="103" spans="1:9" ht="12.75">
      <c r="A103" s="85">
        <v>41276</v>
      </c>
      <c r="B103" s="10" t="s">
        <v>1326</v>
      </c>
      <c r="C103" s="10">
        <v>1600</v>
      </c>
      <c r="D103" s="10" t="s">
        <v>1408</v>
      </c>
      <c r="E103" s="10">
        <v>520</v>
      </c>
      <c r="F103" s="10"/>
      <c r="G103" s="10"/>
      <c r="H103" s="10">
        <v>832000</v>
      </c>
      <c r="I103" s="10"/>
    </row>
    <row r="104" spans="1:9" ht="12.75">
      <c r="A104" s="85">
        <v>41276</v>
      </c>
      <c r="B104" s="10" t="s">
        <v>1326</v>
      </c>
      <c r="C104" s="10">
        <v>7500</v>
      </c>
      <c r="D104" s="10" t="s">
        <v>1409</v>
      </c>
      <c r="E104" s="10">
        <v>240</v>
      </c>
      <c r="F104" s="10">
        <v>1.64</v>
      </c>
      <c r="G104" s="10">
        <v>1911</v>
      </c>
      <c r="H104" s="10">
        <v>1800000</v>
      </c>
      <c r="I104" s="10"/>
    </row>
    <row r="105" spans="1:9" ht="12.75">
      <c r="A105" s="85">
        <v>41276</v>
      </c>
      <c r="B105" s="10" t="s">
        <v>1288</v>
      </c>
      <c r="C105" s="10">
        <v>4000</v>
      </c>
      <c r="D105" s="10" t="s">
        <v>1410</v>
      </c>
      <c r="E105" s="10">
        <v>750</v>
      </c>
      <c r="F105" s="10">
        <v>25</v>
      </c>
      <c r="G105" s="10">
        <v>1912</v>
      </c>
      <c r="H105" s="10">
        <v>3000000</v>
      </c>
      <c r="I105" s="10"/>
    </row>
    <row r="106" spans="1:9" ht="12.75">
      <c r="A106" s="85">
        <v>41276</v>
      </c>
      <c r="B106" s="10" t="s">
        <v>1298</v>
      </c>
      <c r="C106" s="10">
        <v>9000</v>
      </c>
      <c r="D106" s="10" t="s">
        <v>1411</v>
      </c>
      <c r="E106" s="10"/>
      <c r="F106" s="10">
        <v>5</v>
      </c>
      <c r="G106" s="10">
        <v>1909</v>
      </c>
      <c r="H106" s="10">
        <v>0</v>
      </c>
      <c r="I106" s="10"/>
    </row>
    <row r="107" spans="1:9" ht="12.75">
      <c r="A107" s="85">
        <v>41276</v>
      </c>
      <c r="B107" s="10" t="s">
        <v>1298</v>
      </c>
      <c r="C107" s="10">
        <v>515</v>
      </c>
      <c r="D107" s="10" t="s">
        <v>1412</v>
      </c>
      <c r="E107" s="10"/>
      <c r="F107" s="10">
        <v>20</v>
      </c>
      <c r="G107" s="10">
        <v>1911</v>
      </c>
      <c r="H107" s="10">
        <v>0</v>
      </c>
      <c r="I107" s="10"/>
    </row>
    <row r="108" spans="1:9" ht="12.75">
      <c r="A108" s="85">
        <v>41276</v>
      </c>
      <c r="B108" s="10" t="s">
        <v>1326</v>
      </c>
      <c r="C108" s="10">
        <v>2000</v>
      </c>
      <c r="D108" s="10" t="s">
        <v>1413</v>
      </c>
      <c r="E108" s="10"/>
      <c r="F108" s="10">
        <v>30</v>
      </c>
      <c r="G108" s="10">
        <v>1912</v>
      </c>
      <c r="H108" s="10">
        <v>0</v>
      </c>
      <c r="I108" s="10"/>
    </row>
    <row r="109" spans="1:9" ht="12.75">
      <c r="A109" s="85">
        <v>41276</v>
      </c>
      <c r="B109" s="10" t="s">
        <v>1288</v>
      </c>
      <c r="C109" s="10">
        <v>13500</v>
      </c>
      <c r="D109" s="10" t="s">
        <v>1414</v>
      </c>
      <c r="E109" s="10"/>
      <c r="F109" s="10">
        <v>20</v>
      </c>
      <c r="G109" s="10">
        <v>1911</v>
      </c>
      <c r="H109" s="10">
        <v>0</v>
      </c>
      <c r="I109" s="10"/>
    </row>
    <row r="110" spans="1:9" ht="12.75">
      <c r="A110" s="85">
        <v>41276</v>
      </c>
      <c r="B110" s="10" t="s">
        <v>1288</v>
      </c>
      <c r="C110" s="10">
        <v>3000</v>
      </c>
      <c r="D110" s="10" t="s">
        <v>1415</v>
      </c>
      <c r="E110" s="10">
        <v>1400</v>
      </c>
      <c r="F110" s="10">
        <v>70</v>
      </c>
      <c r="G110" s="10">
        <v>1912</v>
      </c>
      <c r="H110" s="10">
        <v>4200000</v>
      </c>
      <c r="I110" s="10"/>
    </row>
    <row r="111" spans="1:9" ht="12.75">
      <c r="A111" s="85">
        <v>41276</v>
      </c>
      <c r="B111" s="10" t="s">
        <v>1296</v>
      </c>
      <c r="C111" s="10">
        <v>5000</v>
      </c>
      <c r="D111" s="10" t="s">
        <v>1416</v>
      </c>
      <c r="E111" s="10">
        <v>2320</v>
      </c>
      <c r="F111" s="10">
        <v>30</v>
      </c>
      <c r="G111" s="10">
        <v>1911</v>
      </c>
      <c r="H111" s="10">
        <v>11600000</v>
      </c>
      <c r="I111" s="10"/>
    </row>
    <row r="112" spans="1:9" ht="12.75">
      <c r="A112" s="85">
        <v>41276</v>
      </c>
      <c r="B112" s="10" t="s">
        <v>1308</v>
      </c>
      <c r="C112" s="10">
        <v>28000</v>
      </c>
      <c r="D112" s="10" t="s">
        <v>1417</v>
      </c>
      <c r="E112" s="10"/>
      <c r="F112" s="10">
        <v>4.5</v>
      </c>
      <c r="G112" s="10">
        <v>1911</v>
      </c>
      <c r="H112" s="10">
        <v>0</v>
      </c>
      <c r="I112" s="10"/>
    </row>
    <row r="113" spans="1:9" ht="12.75">
      <c r="A113" s="85">
        <v>41276</v>
      </c>
      <c r="B113" s="10" t="s">
        <v>1308</v>
      </c>
      <c r="C113" s="10">
        <v>56967</v>
      </c>
      <c r="D113" s="10" t="s">
        <v>1418</v>
      </c>
      <c r="E113" s="10">
        <v>545</v>
      </c>
      <c r="F113" s="10">
        <v>27</v>
      </c>
      <c r="G113" s="10">
        <v>1911</v>
      </c>
      <c r="H113" s="10">
        <v>31047015</v>
      </c>
      <c r="I113" s="10"/>
    </row>
    <row r="114" spans="1:9" ht="12.75">
      <c r="A114" s="85">
        <v>41276</v>
      </c>
      <c r="B114" s="10" t="s">
        <v>1298</v>
      </c>
      <c r="C114" s="10">
        <v>6000</v>
      </c>
      <c r="D114" s="10" t="s">
        <v>1419</v>
      </c>
      <c r="E114" s="10">
        <v>137</v>
      </c>
      <c r="F114" s="10">
        <v>8</v>
      </c>
      <c r="G114" s="10">
        <v>1911</v>
      </c>
      <c r="H114" s="10">
        <v>822000</v>
      </c>
      <c r="I114" s="10"/>
    </row>
    <row r="115" spans="1:9" ht="12.75">
      <c r="A115" s="85">
        <v>41276</v>
      </c>
      <c r="B115" s="10" t="s">
        <v>1288</v>
      </c>
      <c r="C115" s="10">
        <v>3200</v>
      </c>
      <c r="D115" s="10" t="s">
        <v>1420</v>
      </c>
      <c r="E115" s="10"/>
      <c r="F115" s="10">
        <v>15</v>
      </c>
      <c r="G115" s="10">
        <v>1911</v>
      </c>
      <c r="H115" s="10">
        <v>0</v>
      </c>
      <c r="I115" s="10"/>
    </row>
    <row r="116" spans="1:9" ht="12.75">
      <c r="A116" s="85">
        <v>41276</v>
      </c>
      <c r="B116" s="10" t="s">
        <v>1385</v>
      </c>
      <c r="C116" s="10">
        <v>4000</v>
      </c>
      <c r="D116" s="10" t="s">
        <v>1421</v>
      </c>
      <c r="E116" s="10"/>
      <c r="F116" s="10">
        <v>11.5</v>
      </c>
      <c r="G116" s="10">
        <v>1911</v>
      </c>
      <c r="H116" s="10">
        <v>0</v>
      </c>
      <c r="I116" s="10"/>
    </row>
    <row r="117" spans="1:9" ht="12.75">
      <c r="A117" s="85">
        <v>41276</v>
      </c>
      <c r="B117" s="10" t="s">
        <v>1288</v>
      </c>
      <c r="C117" s="10">
        <v>4000</v>
      </c>
      <c r="D117" s="10" t="s">
        <v>1422</v>
      </c>
      <c r="E117" s="10"/>
      <c r="F117" s="10">
        <v>3</v>
      </c>
      <c r="G117" s="10">
        <v>1911</v>
      </c>
      <c r="H117" s="10">
        <v>0</v>
      </c>
      <c r="I117" s="10"/>
    </row>
    <row r="118" spans="1:9" ht="12.75">
      <c r="A118" s="85">
        <v>41276</v>
      </c>
      <c r="B118" s="10" t="s">
        <v>1288</v>
      </c>
      <c r="C118" s="10">
        <v>8200</v>
      </c>
      <c r="D118" s="10" t="s">
        <v>1423</v>
      </c>
      <c r="E118" s="10">
        <v>1860</v>
      </c>
      <c r="F118" s="10">
        <v>96</v>
      </c>
      <c r="G118" s="10">
        <v>1912</v>
      </c>
      <c r="H118" s="10">
        <v>15252000</v>
      </c>
      <c r="I118" s="10"/>
    </row>
    <row r="119" spans="1:9" ht="12.75">
      <c r="A119" s="85">
        <v>41276</v>
      </c>
      <c r="B119" s="10" t="s">
        <v>1288</v>
      </c>
      <c r="C119" s="10">
        <v>4800</v>
      </c>
      <c r="D119" s="10" t="s">
        <v>1424</v>
      </c>
      <c r="E119" s="10"/>
      <c r="F119" s="10">
        <v>20</v>
      </c>
      <c r="G119" s="10">
        <v>1912</v>
      </c>
      <c r="H119" s="10">
        <v>0</v>
      </c>
      <c r="I119" s="10"/>
    </row>
    <row r="120" spans="1:9" ht="12.75">
      <c r="A120" s="85">
        <v>41276</v>
      </c>
      <c r="B120" s="10" t="s">
        <v>1288</v>
      </c>
      <c r="C120" s="10">
        <v>8000</v>
      </c>
      <c r="D120" s="10" t="s">
        <v>1425</v>
      </c>
      <c r="E120" s="10"/>
      <c r="F120" s="10">
        <v>25</v>
      </c>
      <c r="G120" s="10">
        <v>1912</v>
      </c>
      <c r="H120" s="10">
        <v>0</v>
      </c>
      <c r="I120" s="10"/>
    </row>
    <row r="121" spans="1:9" ht="12.75">
      <c r="A121" s="85">
        <v>41276</v>
      </c>
      <c r="B121" s="10" t="s">
        <v>1296</v>
      </c>
      <c r="C121" s="10">
        <v>35000</v>
      </c>
      <c r="D121" s="10" t="s">
        <v>1426</v>
      </c>
      <c r="E121" s="10">
        <v>94</v>
      </c>
      <c r="F121" s="10"/>
      <c r="G121" s="10"/>
      <c r="H121" s="10">
        <v>3290000</v>
      </c>
      <c r="I121" s="10"/>
    </row>
    <row r="122" spans="1:9" ht="12.75">
      <c r="A122" s="85">
        <v>41276</v>
      </c>
      <c r="B122" s="10" t="s">
        <v>1298</v>
      </c>
      <c r="C122" s="10">
        <v>10000</v>
      </c>
      <c r="D122" s="10" t="s">
        <v>1430</v>
      </c>
      <c r="E122" s="10"/>
      <c r="F122" s="10">
        <v>25</v>
      </c>
      <c r="G122" s="10">
        <v>1912</v>
      </c>
      <c r="H122" s="10">
        <v>0</v>
      </c>
      <c r="I122" s="10"/>
    </row>
    <row r="123" spans="1:9" ht="12.75">
      <c r="A123" s="85">
        <v>41276</v>
      </c>
      <c r="B123" s="10" t="s">
        <v>1296</v>
      </c>
      <c r="C123" s="10">
        <v>80000</v>
      </c>
      <c r="D123" s="10" t="s">
        <v>1431</v>
      </c>
      <c r="E123" s="10">
        <v>1945</v>
      </c>
      <c r="F123" s="10">
        <v>57.5</v>
      </c>
      <c r="G123" s="10">
        <v>1911</v>
      </c>
      <c r="H123" s="10">
        <v>155600000</v>
      </c>
      <c r="I123" s="10"/>
    </row>
    <row r="124" spans="1:9" ht="12.75">
      <c r="A124" s="10"/>
      <c r="B124" s="10"/>
      <c r="C124" s="10"/>
      <c r="D124" s="10"/>
      <c r="E124" s="10"/>
      <c r="F124" s="10"/>
      <c r="G124" s="10"/>
      <c r="H124" s="55">
        <f>SUM(H2:H123)</f>
        <v>3622145725</v>
      </c>
      <c r="I124" s="10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C30" sqref="C30"/>
    </sheetView>
  </sheetViews>
  <sheetFormatPr defaultColWidth="11.421875" defaultRowHeight="12.75"/>
  <cols>
    <col min="1" max="1" width="45.00390625" style="0" customWidth="1"/>
    <col min="2" max="2" width="14.57421875" style="13" customWidth="1"/>
    <col min="3" max="3" width="13.8515625" style="0" customWidth="1"/>
    <col min="4" max="4" width="16.28125" style="0" customWidth="1"/>
    <col min="5" max="5" width="5.7109375" style="0" customWidth="1"/>
  </cols>
  <sheetData>
    <row r="1" spans="1:6" ht="12.75">
      <c r="A1" s="22" t="s">
        <v>732</v>
      </c>
      <c r="B1" s="55" t="s">
        <v>480</v>
      </c>
      <c r="C1" s="3" t="s">
        <v>481</v>
      </c>
      <c r="D1" s="55" t="s">
        <v>482</v>
      </c>
      <c r="E1" s="3" t="s">
        <v>483</v>
      </c>
      <c r="F1" s="3" t="s">
        <v>484</v>
      </c>
    </row>
    <row r="2" spans="1:4" ht="12.75">
      <c r="A2" t="s">
        <v>733</v>
      </c>
      <c r="B2" s="13">
        <v>4000</v>
      </c>
      <c r="C2">
        <v>250</v>
      </c>
      <c r="D2" s="13">
        <f>PRODUCT(B2,C2)</f>
        <v>1000000</v>
      </c>
    </row>
    <row r="3" spans="1:6" ht="12.75">
      <c r="A3" t="s">
        <v>1460</v>
      </c>
      <c r="B3" s="13">
        <v>2000</v>
      </c>
      <c r="C3">
        <v>4233</v>
      </c>
      <c r="D3" s="13">
        <f aca="true" t="shared" si="0" ref="D3:D66">PRODUCT(B3,C3)</f>
        <v>8466000</v>
      </c>
      <c r="F3" t="s">
        <v>865</v>
      </c>
    </row>
    <row r="4" spans="1:4" ht="12.75">
      <c r="A4" t="s">
        <v>734</v>
      </c>
      <c r="B4" s="13">
        <v>4000</v>
      </c>
      <c r="C4">
        <v>525</v>
      </c>
      <c r="D4" s="13">
        <f t="shared" si="0"/>
        <v>2100000</v>
      </c>
    </row>
    <row r="5" spans="1:4" ht="12.75">
      <c r="A5" t="s">
        <v>735</v>
      </c>
      <c r="B5" s="13">
        <v>3500</v>
      </c>
      <c r="C5">
        <v>136.5</v>
      </c>
      <c r="D5" s="13">
        <f t="shared" si="0"/>
        <v>477750</v>
      </c>
    </row>
    <row r="6" spans="1:4" ht="12.75">
      <c r="A6" t="s">
        <v>736</v>
      </c>
      <c r="B6" s="13">
        <v>20000</v>
      </c>
      <c r="C6">
        <v>1345.5</v>
      </c>
      <c r="D6" s="13">
        <f t="shared" si="0"/>
        <v>26910000</v>
      </c>
    </row>
    <row r="7" spans="1:4" ht="12.75">
      <c r="A7" t="s">
        <v>737</v>
      </c>
      <c r="B7" s="13">
        <v>16000</v>
      </c>
      <c r="C7">
        <v>501</v>
      </c>
      <c r="D7" s="13">
        <f t="shared" si="0"/>
        <v>8016000</v>
      </c>
    </row>
    <row r="8" spans="1:4" ht="12.75">
      <c r="A8" t="s">
        <v>738</v>
      </c>
      <c r="B8" s="13">
        <v>10000</v>
      </c>
      <c r="C8">
        <v>113</v>
      </c>
      <c r="D8" s="13">
        <f t="shared" si="0"/>
        <v>1130000</v>
      </c>
    </row>
    <row r="9" spans="1:4" ht="12.75">
      <c r="A9" t="s">
        <v>739</v>
      </c>
      <c r="B9" s="13">
        <v>20000</v>
      </c>
      <c r="C9">
        <v>6616</v>
      </c>
      <c r="D9" s="13">
        <f t="shared" si="0"/>
        <v>132320000</v>
      </c>
    </row>
    <row r="10" spans="1:5" ht="12.75">
      <c r="A10" t="s">
        <v>866</v>
      </c>
      <c r="B10" s="13">
        <v>20000</v>
      </c>
      <c r="C10">
        <v>102</v>
      </c>
      <c r="D10" s="13">
        <f t="shared" si="0"/>
        <v>2040000</v>
      </c>
      <c r="E10" t="s">
        <v>1489</v>
      </c>
    </row>
    <row r="11" spans="1:4" ht="12.75">
      <c r="A11" t="s">
        <v>740</v>
      </c>
      <c r="B11" s="13">
        <v>200000</v>
      </c>
      <c r="C11">
        <v>797</v>
      </c>
      <c r="D11" s="13">
        <f t="shared" si="0"/>
        <v>159400000</v>
      </c>
    </row>
    <row r="12" spans="1:4" ht="12.75">
      <c r="A12" t="s">
        <v>741</v>
      </c>
      <c r="B12" s="13">
        <v>100000</v>
      </c>
      <c r="C12">
        <v>584</v>
      </c>
      <c r="D12" s="13">
        <f t="shared" si="0"/>
        <v>58400000</v>
      </c>
    </row>
    <row r="13" spans="1:6" ht="12.75">
      <c r="A13" s="22" t="s">
        <v>742</v>
      </c>
      <c r="B13" s="55" t="s">
        <v>480</v>
      </c>
      <c r="C13" s="3" t="s">
        <v>481</v>
      </c>
      <c r="D13" s="55" t="s">
        <v>482</v>
      </c>
      <c r="E13" s="3" t="s">
        <v>483</v>
      </c>
      <c r="F13" s="3" t="s">
        <v>484</v>
      </c>
    </row>
    <row r="14" spans="1:4" ht="12.75">
      <c r="A14" t="s">
        <v>743</v>
      </c>
      <c r="B14" s="13">
        <v>2240</v>
      </c>
      <c r="C14">
        <v>891</v>
      </c>
      <c r="D14" s="13">
        <f t="shared" si="0"/>
        <v>1995840</v>
      </c>
    </row>
    <row r="15" spans="1:4" ht="12.75">
      <c r="A15" t="s">
        <v>744</v>
      </c>
      <c r="B15" s="13">
        <v>800</v>
      </c>
      <c r="C15">
        <v>470</v>
      </c>
      <c r="D15" s="13">
        <f t="shared" si="0"/>
        <v>376000</v>
      </c>
    </row>
    <row r="16" spans="1:4" ht="12.75">
      <c r="A16" t="s">
        <v>745</v>
      </c>
      <c r="B16" s="13">
        <v>6000</v>
      </c>
      <c r="C16">
        <v>493</v>
      </c>
      <c r="D16" s="13">
        <f t="shared" si="0"/>
        <v>2958000</v>
      </c>
    </row>
    <row r="17" spans="1:4" ht="12.75">
      <c r="A17" t="s">
        <v>746</v>
      </c>
      <c r="B17" s="13">
        <v>5000</v>
      </c>
      <c r="C17">
        <v>494</v>
      </c>
      <c r="D17" s="13">
        <f t="shared" si="0"/>
        <v>2470000</v>
      </c>
    </row>
    <row r="18" spans="1:4" ht="12.75">
      <c r="A18" t="s">
        <v>747</v>
      </c>
      <c r="B18" s="13">
        <v>3000</v>
      </c>
      <c r="C18">
        <v>445</v>
      </c>
      <c r="D18" s="13">
        <f t="shared" si="0"/>
        <v>1335000</v>
      </c>
    </row>
    <row r="19" spans="1:4" ht="12.75">
      <c r="A19" t="s">
        <v>748</v>
      </c>
      <c r="B19" s="13">
        <v>12500</v>
      </c>
      <c r="C19">
        <v>100</v>
      </c>
      <c r="D19" s="13">
        <f t="shared" si="0"/>
        <v>1250000</v>
      </c>
    </row>
    <row r="20" spans="1:6" ht="12.75">
      <c r="A20" t="s">
        <v>749</v>
      </c>
      <c r="B20" s="13">
        <v>44000</v>
      </c>
      <c r="C20">
        <v>540</v>
      </c>
      <c r="D20" s="13">
        <f t="shared" si="0"/>
        <v>23760000</v>
      </c>
      <c r="F20" t="s">
        <v>487</v>
      </c>
    </row>
    <row r="21" spans="1:4" ht="12.75">
      <c r="A21" t="s">
        <v>750</v>
      </c>
      <c r="B21" s="13">
        <v>60000</v>
      </c>
      <c r="C21">
        <v>590</v>
      </c>
      <c r="D21" s="13">
        <f t="shared" si="0"/>
        <v>35400000</v>
      </c>
    </row>
    <row r="22" spans="1:4" ht="12.75">
      <c r="A22" t="s">
        <v>751</v>
      </c>
      <c r="B22" s="13">
        <v>28000</v>
      </c>
      <c r="C22">
        <v>130</v>
      </c>
      <c r="D22" s="13">
        <f t="shared" si="0"/>
        <v>3640000</v>
      </c>
    </row>
    <row r="23" spans="1:6" ht="12.75">
      <c r="A23" s="22" t="s">
        <v>752</v>
      </c>
      <c r="B23" s="55" t="s">
        <v>480</v>
      </c>
      <c r="C23" s="3" t="s">
        <v>481</v>
      </c>
      <c r="D23" s="55" t="s">
        <v>482</v>
      </c>
      <c r="E23" s="3" t="s">
        <v>483</v>
      </c>
      <c r="F23" s="3" t="s">
        <v>484</v>
      </c>
    </row>
    <row r="24" spans="1:8" ht="12.75">
      <c r="A24" t="s">
        <v>755</v>
      </c>
      <c r="B24" s="13">
        <v>470</v>
      </c>
      <c r="C24">
        <v>500</v>
      </c>
      <c r="D24" s="13">
        <f t="shared" si="0"/>
        <v>235000</v>
      </c>
      <c r="H24" t="s">
        <v>867</v>
      </c>
    </row>
    <row r="25" spans="1:4" ht="12.75">
      <c r="A25" t="s">
        <v>756</v>
      </c>
      <c r="B25" s="13">
        <v>28000</v>
      </c>
      <c r="C25">
        <v>745</v>
      </c>
      <c r="D25" s="13">
        <f t="shared" si="0"/>
        <v>20860000</v>
      </c>
    </row>
    <row r="26" spans="1:4" ht="12.75">
      <c r="A26" t="s">
        <v>757</v>
      </c>
      <c r="B26" s="13">
        <v>60000</v>
      </c>
      <c r="C26">
        <v>372</v>
      </c>
      <c r="D26" s="13">
        <f t="shared" si="0"/>
        <v>22320000</v>
      </c>
    </row>
    <row r="27" spans="1:4" ht="12.75">
      <c r="A27" t="s">
        <v>758</v>
      </c>
      <c r="B27" s="13">
        <v>7000</v>
      </c>
      <c r="C27">
        <v>100</v>
      </c>
      <c r="D27" s="13">
        <f t="shared" si="0"/>
        <v>700000</v>
      </c>
    </row>
    <row r="28" spans="1:5" ht="12.75">
      <c r="A28" t="s">
        <v>868</v>
      </c>
      <c r="B28" s="13">
        <v>5000</v>
      </c>
      <c r="C28">
        <v>102</v>
      </c>
      <c r="D28" s="13">
        <f t="shared" si="0"/>
        <v>510000</v>
      </c>
      <c r="E28" t="s">
        <v>1512</v>
      </c>
    </row>
    <row r="29" spans="1:4" ht="12.75">
      <c r="A29" t="s">
        <v>759</v>
      </c>
      <c r="B29" s="13">
        <v>10400</v>
      </c>
      <c r="C29">
        <v>520</v>
      </c>
      <c r="D29" s="13">
        <f t="shared" si="0"/>
        <v>5408000</v>
      </c>
    </row>
    <row r="30" spans="1:4" ht="12.75">
      <c r="A30" t="s">
        <v>760</v>
      </c>
      <c r="B30" s="13">
        <v>37500</v>
      </c>
      <c r="C30">
        <v>244</v>
      </c>
      <c r="D30" s="13">
        <f t="shared" si="0"/>
        <v>9150000</v>
      </c>
    </row>
    <row r="31" spans="1:4" ht="12.75">
      <c r="A31" t="s">
        <v>761</v>
      </c>
      <c r="B31" s="13">
        <v>5800</v>
      </c>
      <c r="C31">
        <v>630</v>
      </c>
      <c r="D31" s="13">
        <f t="shared" si="0"/>
        <v>3654000</v>
      </c>
    </row>
    <row r="32" spans="1:6" ht="12.75">
      <c r="A32" s="22" t="s">
        <v>762</v>
      </c>
      <c r="B32" s="55" t="s">
        <v>480</v>
      </c>
      <c r="C32" s="3" t="s">
        <v>481</v>
      </c>
      <c r="D32" s="55" t="s">
        <v>482</v>
      </c>
      <c r="E32" s="3" t="s">
        <v>483</v>
      </c>
      <c r="F32" s="3" t="s">
        <v>484</v>
      </c>
    </row>
    <row r="33" spans="1:4" ht="12.75">
      <c r="A33" t="s">
        <v>763</v>
      </c>
      <c r="B33" s="13">
        <v>900</v>
      </c>
      <c r="C33">
        <v>500</v>
      </c>
      <c r="D33" s="13">
        <f t="shared" si="0"/>
        <v>450000</v>
      </c>
    </row>
    <row r="34" spans="1:4" ht="12.75">
      <c r="A34" t="s">
        <v>764</v>
      </c>
      <c r="B34" s="13">
        <v>500</v>
      </c>
      <c r="C34">
        <v>1000</v>
      </c>
      <c r="D34" s="13">
        <f t="shared" si="0"/>
        <v>500000</v>
      </c>
    </row>
    <row r="35" spans="1:5" ht="12.75">
      <c r="A35" t="s">
        <v>869</v>
      </c>
      <c r="B35" s="13">
        <v>600</v>
      </c>
      <c r="C35">
        <v>500</v>
      </c>
      <c r="D35" s="13">
        <f t="shared" si="0"/>
        <v>300000</v>
      </c>
      <c r="E35" t="s">
        <v>1512</v>
      </c>
    </row>
    <row r="36" spans="1:6" ht="12.75">
      <c r="A36" t="s">
        <v>765</v>
      </c>
      <c r="B36" s="13">
        <v>3200</v>
      </c>
      <c r="C36">
        <v>220</v>
      </c>
      <c r="D36" s="13">
        <f t="shared" si="0"/>
        <v>704000</v>
      </c>
      <c r="F36" t="s">
        <v>281</v>
      </c>
    </row>
    <row r="37" spans="1:6" ht="12.75">
      <c r="A37" t="s">
        <v>870</v>
      </c>
      <c r="B37" s="13">
        <v>7500</v>
      </c>
      <c r="C37">
        <v>601</v>
      </c>
      <c r="D37" s="13">
        <f t="shared" si="0"/>
        <v>4507500</v>
      </c>
      <c r="E37" t="s">
        <v>1512</v>
      </c>
      <c r="F37" t="s">
        <v>281</v>
      </c>
    </row>
    <row r="38" spans="1:4" ht="12.75">
      <c r="A38" t="s">
        <v>766</v>
      </c>
      <c r="B38" s="13">
        <v>7000</v>
      </c>
      <c r="C38">
        <v>500</v>
      </c>
      <c r="D38" s="13">
        <f t="shared" si="0"/>
        <v>3500000</v>
      </c>
    </row>
    <row r="39" spans="1:5" ht="12.75">
      <c r="A39" t="s">
        <v>871</v>
      </c>
      <c r="B39" s="13">
        <v>1000</v>
      </c>
      <c r="C39" t="s">
        <v>1211</v>
      </c>
      <c r="D39" s="13">
        <f t="shared" si="0"/>
        <v>1000</v>
      </c>
      <c r="E39" t="s">
        <v>1489</v>
      </c>
    </row>
    <row r="40" spans="1:4" ht="12.75">
      <c r="A40" t="s">
        <v>767</v>
      </c>
      <c r="B40" s="13">
        <v>800</v>
      </c>
      <c r="C40">
        <v>500</v>
      </c>
      <c r="D40" s="13">
        <f t="shared" si="0"/>
        <v>400000</v>
      </c>
    </row>
    <row r="41" spans="1:4" ht="12.75">
      <c r="A41" t="s">
        <v>768</v>
      </c>
      <c r="B41" s="13">
        <v>3600</v>
      </c>
      <c r="C41">
        <v>375</v>
      </c>
      <c r="D41" s="13">
        <f t="shared" si="0"/>
        <v>1350000</v>
      </c>
    </row>
    <row r="42" spans="1:4" ht="12.75">
      <c r="A42" t="s">
        <v>769</v>
      </c>
      <c r="B42" s="13">
        <v>3600</v>
      </c>
      <c r="C42">
        <v>700</v>
      </c>
      <c r="D42" s="13">
        <f t="shared" si="0"/>
        <v>2520000</v>
      </c>
    </row>
    <row r="43" spans="1:5" ht="12.75">
      <c r="A43" t="s">
        <v>872</v>
      </c>
      <c r="B43" s="13">
        <v>1800</v>
      </c>
      <c r="C43">
        <v>70</v>
      </c>
      <c r="D43" s="13">
        <f t="shared" si="0"/>
        <v>126000</v>
      </c>
      <c r="E43" t="s">
        <v>1489</v>
      </c>
    </row>
    <row r="44" spans="1:4" ht="12.75">
      <c r="A44" t="s">
        <v>770</v>
      </c>
      <c r="B44" s="13">
        <v>7000</v>
      </c>
      <c r="C44">
        <v>175</v>
      </c>
      <c r="D44" s="13">
        <f t="shared" si="0"/>
        <v>1225000</v>
      </c>
    </row>
    <row r="45" spans="1:6" ht="12.75">
      <c r="A45" t="s">
        <v>771</v>
      </c>
      <c r="B45" s="13">
        <v>20000</v>
      </c>
      <c r="C45">
        <v>470</v>
      </c>
      <c r="D45" s="13">
        <f t="shared" si="0"/>
        <v>9400000</v>
      </c>
      <c r="F45" t="s">
        <v>487</v>
      </c>
    </row>
    <row r="46" spans="1:4" ht="12.75">
      <c r="A46" t="s">
        <v>772</v>
      </c>
      <c r="B46" s="13">
        <v>3000</v>
      </c>
      <c r="C46">
        <v>550</v>
      </c>
      <c r="D46" s="13">
        <f t="shared" si="0"/>
        <v>1650000</v>
      </c>
    </row>
    <row r="47" spans="1:4" ht="12.75">
      <c r="A47" t="s">
        <v>773</v>
      </c>
      <c r="B47" s="13">
        <v>5000</v>
      </c>
      <c r="C47">
        <v>562</v>
      </c>
      <c r="D47" s="13">
        <f t="shared" si="0"/>
        <v>2810000</v>
      </c>
    </row>
    <row r="48" spans="1:4" ht="12.75">
      <c r="A48" t="s">
        <v>774</v>
      </c>
      <c r="B48" s="13">
        <v>1400</v>
      </c>
      <c r="C48">
        <v>700</v>
      </c>
      <c r="D48" s="13">
        <f t="shared" si="0"/>
        <v>980000</v>
      </c>
    </row>
    <row r="49" spans="1:6" ht="12.75">
      <c r="A49" t="s">
        <v>775</v>
      </c>
      <c r="B49" s="13">
        <v>12500</v>
      </c>
      <c r="C49">
        <v>117</v>
      </c>
      <c r="D49" s="13">
        <f t="shared" si="0"/>
        <v>1462500</v>
      </c>
      <c r="F49" t="s">
        <v>281</v>
      </c>
    </row>
    <row r="50" spans="1:5" ht="12.75">
      <c r="A50" t="s">
        <v>873</v>
      </c>
      <c r="B50" s="13">
        <v>15000</v>
      </c>
      <c r="C50">
        <v>126</v>
      </c>
      <c r="D50" s="13">
        <f t="shared" si="0"/>
        <v>1890000</v>
      </c>
      <c r="E50" t="s">
        <v>1512</v>
      </c>
    </row>
    <row r="51" spans="1:4" ht="12.75">
      <c r="A51" t="s">
        <v>776</v>
      </c>
      <c r="B51" s="13">
        <v>6000</v>
      </c>
      <c r="C51">
        <v>136</v>
      </c>
      <c r="D51" s="13">
        <f t="shared" si="0"/>
        <v>816000</v>
      </c>
    </row>
    <row r="52" spans="1:4" ht="12.75">
      <c r="A52" t="s">
        <v>777</v>
      </c>
      <c r="B52" s="13">
        <v>515</v>
      </c>
      <c r="C52">
        <v>500</v>
      </c>
      <c r="D52" s="13">
        <f t="shared" si="0"/>
        <v>257500</v>
      </c>
    </row>
    <row r="53" spans="1:4" ht="12.75">
      <c r="A53" t="s">
        <v>778</v>
      </c>
      <c r="B53" s="13">
        <v>9000</v>
      </c>
      <c r="C53">
        <v>108</v>
      </c>
      <c r="D53" s="13">
        <f t="shared" si="0"/>
        <v>972000</v>
      </c>
    </row>
    <row r="54" spans="1:4" ht="12.75">
      <c r="A54" t="s">
        <v>779</v>
      </c>
      <c r="B54" s="13">
        <v>2500</v>
      </c>
      <c r="C54">
        <v>500</v>
      </c>
      <c r="D54" s="13">
        <f t="shared" si="0"/>
        <v>1250000</v>
      </c>
    </row>
    <row r="55" spans="1:4" ht="12.75">
      <c r="A55" t="s">
        <v>780</v>
      </c>
      <c r="B55" s="13">
        <v>13000</v>
      </c>
      <c r="C55">
        <v>102</v>
      </c>
      <c r="D55" s="13">
        <f t="shared" si="0"/>
        <v>1326000</v>
      </c>
    </row>
    <row r="56" spans="1:4" ht="12.75">
      <c r="A56" t="s">
        <v>781</v>
      </c>
      <c r="B56" s="13">
        <v>14000</v>
      </c>
      <c r="C56">
        <v>120</v>
      </c>
      <c r="D56" s="13">
        <f t="shared" si="0"/>
        <v>1680000</v>
      </c>
    </row>
    <row r="57" spans="1:4" ht="12.75">
      <c r="A57" t="s">
        <v>782</v>
      </c>
      <c r="B57" s="13">
        <v>1550</v>
      </c>
      <c r="C57">
        <v>553</v>
      </c>
      <c r="D57" s="13">
        <f t="shared" si="0"/>
        <v>857150</v>
      </c>
    </row>
    <row r="58" spans="1:5" ht="12.75">
      <c r="A58" t="s">
        <v>874</v>
      </c>
      <c r="B58" s="13">
        <v>250</v>
      </c>
      <c r="C58">
        <v>100</v>
      </c>
      <c r="D58" s="13">
        <f t="shared" si="0"/>
        <v>25000</v>
      </c>
      <c r="E58" t="s">
        <v>1512</v>
      </c>
    </row>
    <row r="59" spans="1:4" ht="12.75">
      <c r="A59" t="s">
        <v>783</v>
      </c>
      <c r="B59" s="13">
        <v>3000</v>
      </c>
      <c r="C59">
        <v>153</v>
      </c>
      <c r="D59" s="13">
        <f t="shared" si="0"/>
        <v>459000</v>
      </c>
    </row>
    <row r="60" spans="1:4" ht="12.75">
      <c r="A60" t="s">
        <v>784</v>
      </c>
      <c r="B60" s="13">
        <v>3000</v>
      </c>
      <c r="C60">
        <v>314</v>
      </c>
      <c r="D60" s="13">
        <f t="shared" si="0"/>
        <v>942000</v>
      </c>
    </row>
    <row r="61" spans="1:4" ht="12.75">
      <c r="A61" t="s">
        <v>785</v>
      </c>
      <c r="B61" s="13">
        <v>13000</v>
      </c>
      <c r="C61">
        <v>192</v>
      </c>
      <c r="D61" s="13">
        <f t="shared" si="0"/>
        <v>2496000</v>
      </c>
    </row>
    <row r="62" spans="1:4" ht="12.75">
      <c r="A62" t="s">
        <v>786</v>
      </c>
      <c r="B62" s="13">
        <v>20000</v>
      </c>
      <c r="C62">
        <v>100</v>
      </c>
      <c r="D62" s="13">
        <f t="shared" si="0"/>
        <v>2000000</v>
      </c>
    </row>
    <row r="63" spans="1:4" ht="12.75">
      <c r="A63" t="s">
        <v>787</v>
      </c>
      <c r="B63" s="13">
        <v>12500</v>
      </c>
      <c r="C63">
        <v>1500</v>
      </c>
      <c r="D63" s="13">
        <f t="shared" si="0"/>
        <v>18750000</v>
      </c>
    </row>
    <row r="64" spans="1:5" ht="12.75">
      <c r="A64" t="s">
        <v>875</v>
      </c>
      <c r="B64" s="13">
        <v>12500</v>
      </c>
      <c r="C64">
        <v>370</v>
      </c>
      <c r="D64" s="13">
        <f t="shared" si="0"/>
        <v>4625000</v>
      </c>
      <c r="E64" t="s">
        <v>1489</v>
      </c>
    </row>
    <row r="65" spans="1:4" ht="12.75">
      <c r="A65" t="s">
        <v>788</v>
      </c>
      <c r="B65" s="13">
        <v>3500</v>
      </c>
      <c r="C65">
        <v>1400</v>
      </c>
      <c r="D65" s="13">
        <f t="shared" si="0"/>
        <v>4900000</v>
      </c>
    </row>
    <row r="66" spans="1:5" ht="12.75">
      <c r="A66" t="s">
        <v>876</v>
      </c>
      <c r="B66" s="13">
        <v>3500</v>
      </c>
      <c r="C66">
        <v>250</v>
      </c>
      <c r="D66" s="13">
        <f t="shared" si="0"/>
        <v>875000</v>
      </c>
      <c r="E66" t="s">
        <v>1489</v>
      </c>
    </row>
    <row r="67" spans="1:4" ht="12.75">
      <c r="A67" t="s">
        <v>789</v>
      </c>
      <c r="B67" s="13">
        <v>5000</v>
      </c>
      <c r="C67">
        <v>1125</v>
      </c>
      <c r="D67" s="13">
        <f aca="true" t="shared" si="1" ref="D67:D130">PRODUCT(B67,C67)</f>
        <v>5625000</v>
      </c>
    </row>
    <row r="68" spans="1:4" ht="12.75">
      <c r="A68" t="s">
        <v>790</v>
      </c>
      <c r="B68" s="13">
        <v>8000</v>
      </c>
      <c r="C68">
        <v>99</v>
      </c>
      <c r="D68" s="13">
        <f t="shared" si="1"/>
        <v>792000</v>
      </c>
    </row>
    <row r="69" spans="1:5" ht="12.75">
      <c r="A69" t="s">
        <v>877</v>
      </c>
      <c r="B69" s="13">
        <v>1700</v>
      </c>
      <c r="C69">
        <v>3</v>
      </c>
      <c r="D69" s="13">
        <f t="shared" si="1"/>
        <v>5100</v>
      </c>
      <c r="E69" t="s">
        <v>1233</v>
      </c>
    </row>
    <row r="70" spans="1:4" ht="12.75">
      <c r="A70" t="s">
        <v>791</v>
      </c>
      <c r="B70" s="13">
        <v>2100</v>
      </c>
      <c r="C70">
        <v>600</v>
      </c>
      <c r="D70" s="13">
        <f t="shared" si="1"/>
        <v>1260000</v>
      </c>
    </row>
    <row r="71" spans="1:4" ht="12.75">
      <c r="A71" t="s">
        <v>792</v>
      </c>
      <c r="B71" s="13">
        <v>20000</v>
      </c>
      <c r="C71">
        <v>393</v>
      </c>
      <c r="D71" s="13">
        <f t="shared" si="1"/>
        <v>7860000</v>
      </c>
    </row>
    <row r="72" spans="1:4" ht="12.75">
      <c r="A72" t="s">
        <v>793</v>
      </c>
      <c r="B72" s="13">
        <v>1200</v>
      </c>
      <c r="C72">
        <v>1300</v>
      </c>
      <c r="D72" s="13">
        <f t="shared" si="1"/>
        <v>1560000</v>
      </c>
    </row>
    <row r="73" spans="1:5" ht="12.75">
      <c r="A73" t="s">
        <v>794</v>
      </c>
      <c r="B73" s="13">
        <v>22000</v>
      </c>
      <c r="C73">
        <v>886</v>
      </c>
      <c r="D73" s="13">
        <f t="shared" si="1"/>
        <v>19492000</v>
      </c>
      <c r="E73" t="s">
        <v>1489</v>
      </c>
    </row>
    <row r="74" spans="1:4" ht="12.75">
      <c r="A74" t="s">
        <v>795</v>
      </c>
      <c r="B74" s="13">
        <v>10000</v>
      </c>
      <c r="C74">
        <v>775</v>
      </c>
      <c r="D74" s="13">
        <f t="shared" si="1"/>
        <v>7750000</v>
      </c>
    </row>
    <row r="75" spans="1:4" ht="12.75">
      <c r="A75" t="s">
        <v>796</v>
      </c>
      <c r="B75" s="13">
        <v>2500</v>
      </c>
      <c r="C75">
        <v>100</v>
      </c>
      <c r="D75" s="13">
        <f t="shared" si="1"/>
        <v>250000</v>
      </c>
    </row>
    <row r="76" spans="1:4" ht="12.75">
      <c r="A76" t="s">
        <v>797</v>
      </c>
      <c r="B76" s="13">
        <v>4000</v>
      </c>
      <c r="C76">
        <v>112</v>
      </c>
      <c r="D76" s="13">
        <f t="shared" si="1"/>
        <v>448000</v>
      </c>
    </row>
    <row r="77" spans="1:4" ht="12.75">
      <c r="A77" t="s">
        <v>798</v>
      </c>
      <c r="B77" s="13">
        <v>10000</v>
      </c>
      <c r="C77">
        <v>100</v>
      </c>
      <c r="D77" s="13">
        <f t="shared" si="1"/>
        <v>1000000</v>
      </c>
    </row>
    <row r="78" spans="1:4" ht="12.75">
      <c r="A78" t="s">
        <v>799</v>
      </c>
      <c r="B78" s="13">
        <v>10000</v>
      </c>
      <c r="C78">
        <v>229</v>
      </c>
      <c r="D78" s="13">
        <f t="shared" si="1"/>
        <v>2290000</v>
      </c>
    </row>
    <row r="79" spans="1:6" ht="12.75">
      <c r="A79" t="s">
        <v>800</v>
      </c>
      <c r="B79" s="13">
        <v>31500</v>
      </c>
      <c r="C79">
        <v>493</v>
      </c>
      <c r="D79" s="13">
        <f t="shared" si="1"/>
        <v>15529500</v>
      </c>
      <c r="F79" t="s">
        <v>281</v>
      </c>
    </row>
    <row r="80" spans="1:4" ht="12.75">
      <c r="A80" t="s">
        <v>801</v>
      </c>
      <c r="B80" s="13">
        <v>7000</v>
      </c>
      <c r="C80">
        <v>86</v>
      </c>
      <c r="D80" s="13">
        <f t="shared" si="1"/>
        <v>602000</v>
      </c>
    </row>
    <row r="81" spans="1:6" ht="12.75">
      <c r="A81" s="22" t="s">
        <v>802</v>
      </c>
      <c r="B81" s="55" t="s">
        <v>480</v>
      </c>
      <c r="C81" s="3" t="s">
        <v>481</v>
      </c>
      <c r="D81" s="55" t="s">
        <v>482</v>
      </c>
      <c r="E81" s="3" t="s">
        <v>483</v>
      </c>
      <c r="F81" s="3" t="s">
        <v>484</v>
      </c>
    </row>
    <row r="82" spans="1:4" ht="12.75">
      <c r="A82" t="s">
        <v>803</v>
      </c>
      <c r="B82" s="13">
        <v>5000</v>
      </c>
      <c r="C82">
        <v>497</v>
      </c>
      <c r="D82" s="13">
        <f t="shared" si="1"/>
        <v>2485000</v>
      </c>
    </row>
    <row r="83" spans="1:6" ht="12.75">
      <c r="A83" t="s">
        <v>804</v>
      </c>
      <c r="B83" s="13">
        <v>30000</v>
      </c>
      <c r="C83">
        <v>1090</v>
      </c>
      <c r="D83" s="13">
        <f t="shared" si="1"/>
        <v>32700000</v>
      </c>
      <c r="F83" t="s">
        <v>487</v>
      </c>
    </row>
    <row r="84" spans="1:6" ht="12.75">
      <c r="A84" t="s">
        <v>805</v>
      </c>
      <c r="B84" s="13">
        <v>48000</v>
      </c>
      <c r="C84">
        <v>1725</v>
      </c>
      <c r="D84" s="13">
        <f t="shared" si="1"/>
        <v>82800000</v>
      </c>
      <c r="F84" t="s">
        <v>487</v>
      </c>
    </row>
    <row r="85" spans="1:4" ht="12.75">
      <c r="A85" t="s">
        <v>806</v>
      </c>
      <c r="B85" s="13">
        <v>3100</v>
      </c>
      <c r="C85">
        <v>525</v>
      </c>
      <c r="D85" s="13">
        <f t="shared" si="1"/>
        <v>1627500</v>
      </c>
    </row>
    <row r="86" spans="1:6" ht="12.75">
      <c r="A86" t="s">
        <v>807</v>
      </c>
      <c r="B86" s="13">
        <v>12000</v>
      </c>
      <c r="C86">
        <v>80</v>
      </c>
      <c r="D86" s="13">
        <f t="shared" si="1"/>
        <v>960000</v>
      </c>
      <c r="F86" t="s">
        <v>281</v>
      </c>
    </row>
    <row r="87" spans="1:6" ht="12.75">
      <c r="A87" t="s">
        <v>808</v>
      </c>
      <c r="B87" s="13">
        <v>18000</v>
      </c>
      <c r="C87">
        <v>637</v>
      </c>
      <c r="D87" s="13">
        <f t="shared" si="1"/>
        <v>11466000</v>
      </c>
      <c r="F87" t="s">
        <v>487</v>
      </c>
    </row>
    <row r="88" spans="1:6" ht="12.75">
      <c r="A88" t="s">
        <v>809</v>
      </c>
      <c r="B88" s="13">
        <v>10000</v>
      </c>
      <c r="C88">
        <v>1208</v>
      </c>
      <c r="D88" s="13">
        <f t="shared" si="1"/>
        <v>12080000</v>
      </c>
      <c r="E88" t="s">
        <v>1489</v>
      </c>
      <c r="F88" t="s">
        <v>487</v>
      </c>
    </row>
    <row r="89" spans="1:6" ht="12.75">
      <c r="A89" t="s">
        <v>809</v>
      </c>
      <c r="B89" s="13">
        <v>17000</v>
      </c>
      <c r="C89">
        <v>946</v>
      </c>
      <c r="D89" s="13">
        <f t="shared" si="1"/>
        <v>16082000</v>
      </c>
      <c r="E89" t="s">
        <v>1489</v>
      </c>
      <c r="F89" t="s">
        <v>487</v>
      </c>
    </row>
    <row r="90" spans="1:4" ht="12.75">
      <c r="A90" t="s">
        <v>810</v>
      </c>
      <c r="B90" s="13">
        <v>18000</v>
      </c>
      <c r="C90">
        <v>478</v>
      </c>
      <c r="D90" s="13">
        <f t="shared" si="1"/>
        <v>8604000</v>
      </c>
    </row>
    <row r="91" spans="1:4" ht="12.75">
      <c r="A91" t="s">
        <v>811</v>
      </c>
      <c r="B91" s="13">
        <v>2000</v>
      </c>
      <c r="C91">
        <v>4003</v>
      </c>
      <c r="D91" s="13">
        <f t="shared" si="1"/>
        <v>8006000</v>
      </c>
    </row>
    <row r="92" spans="1:6" ht="12.75">
      <c r="A92" t="s">
        <v>812</v>
      </c>
      <c r="B92" s="13">
        <v>24000</v>
      </c>
      <c r="C92">
        <v>2580</v>
      </c>
      <c r="D92" s="13">
        <f t="shared" si="1"/>
        <v>61920000</v>
      </c>
      <c r="F92" t="s">
        <v>487</v>
      </c>
    </row>
    <row r="93" spans="1:4" ht="12.75">
      <c r="A93" t="s">
        <v>813</v>
      </c>
      <c r="B93" s="13">
        <v>3000</v>
      </c>
      <c r="C93">
        <v>1208</v>
      </c>
      <c r="D93" s="13">
        <f t="shared" si="1"/>
        <v>3624000</v>
      </c>
    </row>
    <row r="94" spans="1:4" ht="12.75">
      <c r="A94" t="s">
        <v>814</v>
      </c>
      <c r="B94" s="13">
        <v>12000</v>
      </c>
      <c r="C94">
        <v>802</v>
      </c>
      <c r="D94" s="13">
        <f t="shared" si="1"/>
        <v>9624000</v>
      </c>
    </row>
    <row r="95" spans="1:4" ht="12.75">
      <c r="A95" t="s">
        <v>815</v>
      </c>
      <c r="B95" s="13">
        <v>4400</v>
      </c>
      <c r="C95">
        <v>145</v>
      </c>
      <c r="D95" s="13">
        <f t="shared" si="1"/>
        <v>638000</v>
      </c>
    </row>
    <row r="96" spans="1:6" ht="12.75">
      <c r="A96" t="s">
        <v>816</v>
      </c>
      <c r="B96" s="13">
        <v>12000</v>
      </c>
      <c r="C96">
        <v>1853</v>
      </c>
      <c r="D96" s="13">
        <f t="shared" si="1"/>
        <v>22236000</v>
      </c>
      <c r="F96" t="s">
        <v>487</v>
      </c>
    </row>
    <row r="97" spans="1:4" ht="12.75">
      <c r="A97" t="s">
        <v>817</v>
      </c>
      <c r="B97" s="13">
        <v>3000</v>
      </c>
      <c r="C97">
        <v>600</v>
      </c>
      <c r="D97" s="13">
        <f t="shared" si="1"/>
        <v>1800000</v>
      </c>
    </row>
    <row r="98" spans="1:6" ht="12.75">
      <c r="A98" t="s">
        <v>818</v>
      </c>
      <c r="B98" s="13">
        <v>24000</v>
      </c>
      <c r="C98">
        <v>1140</v>
      </c>
      <c r="D98" s="13">
        <f t="shared" si="1"/>
        <v>27360000</v>
      </c>
      <c r="F98" t="s">
        <v>487</v>
      </c>
    </row>
    <row r="99" spans="1:6" ht="12.75">
      <c r="A99" t="s">
        <v>819</v>
      </c>
      <c r="B99" s="13">
        <v>30000</v>
      </c>
      <c r="C99">
        <v>2397</v>
      </c>
      <c r="D99" s="13">
        <f t="shared" si="1"/>
        <v>71910000</v>
      </c>
      <c r="F99" t="s">
        <v>487</v>
      </c>
    </row>
    <row r="100" spans="1:4" ht="12.75">
      <c r="A100" t="s">
        <v>821</v>
      </c>
      <c r="B100" s="13">
        <v>1300</v>
      </c>
      <c r="C100">
        <v>520</v>
      </c>
      <c r="D100" s="13">
        <f t="shared" si="1"/>
        <v>676000</v>
      </c>
    </row>
    <row r="101" spans="1:4" ht="12.75">
      <c r="A101" t="s">
        <v>822</v>
      </c>
      <c r="B101" s="13">
        <v>8000</v>
      </c>
      <c r="C101">
        <v>680</v>
      </c>
      <c r="D101" s="13">
        <f t="shared" si="1"/>
        <v>5440000</v>
      </c>
    </row>
    <row r="102" spans="1:4" ht="12.75">
      <c r="A102" t="s">
        <v>823</v>
      </c>
      <c r="B102" s="13">
        <v>2000</v>
      </c>
      <c r="C102">
        <v>860</v>
      </c>
      <c r="D102" s="13">
        <f t="shared" si="1"/>
        <v>1720000</v>
      </c>
    </row>
    <row r="103" spans="1:4" ht="12.75">
      <c r="A103" t="s">
        <v>824</v>
      </c>
      <c r="B103" s="13">
        <v>4000</v>
      </c>
      <c r="C103">
        <v>275</v>
      </c>
      <c r="D103" s="13">
        <f t="shared" si="1"/>
        <v>1100000</v>
      </c>
    </row>
    <row r="104" spans="1:4" ht="12.75">
      <c r="A104" t="s">
        <v>825</v>
      </c>
      <c r="B104" s="13">
        <v>6000</v>
      </c>
      <c r="C104">
        <v>1480</v>
      </c>
      <c r="D104" s="13">
        <f t="shared" si="1"/>
        <v>8880000</v>
      </c>
    </row>
    <row r="105" spans="1:6" ht="12.75">
      <c r="A105" t="s">
        <v>826</v>
      </c>
      <c r="B105" s="13">
        <v>24000</v>
      </c>
      <c r="C105">
        <v>1372</v>
      </c>
      <c r="D105" s="13">
        <f t="shared" si="1"/>
        <v>32928000</v>
      </c>
      <c r="F105" t="s">
        <v>487</v>
      </c>
    </row>
    <row r="106" spans="1:4" ht="12.75">
      <c r="A106" t="s">
        <v>827</v>
      </c>
      <c r="B106" s="13">
        <v>1600</v>
      </c>
      <c r="C106">
        <v>1450</v>
      </c>
      <c r="D106" s="13">
        <f t="shared" si="1"/>
        <v>2320000</v>
      </c>
    </row>
    <row r="107" spans="1:4" ht="12.75">
      <c r="A107" t="s">
        <v>828</v>
      </c>
      <c r="B107" s="13">
        <v>4800</v>
      </c>
      <c r="C107">
        <v>317</v>
      </c>
      <c r="D107" s="13">
        <f t="shared" si="1"/>
        <v>1521600</v>
      </c>
    </row>
    <row r="108" spans="1:6" ht="12.75">
      <c r="A108" t="s">
        <v>829</v>
      </c>
      <c r="B108" s="13">
        <v>4700</v>
      </c>
      <c r="C108">
        <v>965</v>
      </c>
      <c r="D108" s="13">
        <f t="shared" si="1"/>
        <v>4535500</v>
      </c>
      <c r="F108" t="s">
        <v>281</v>
      </c>
    </row>
    <row r="109" spans="1:4" ht="12.75">
      <c r="A109" t="s">
        <v>830</v>
      </c>
      <c r="B109" s="13">
        <v>5600</v>
      </c>
      <c r="C109">
        <v>238</v>
      </c>
      <c r="D109" s="13">
        <f t="shared" si="1"/>
        <v>1332800</v>
      </c>
    </row>
    <row r="110" spans="1:4" ht="12.75">
      <c r="A110" t="s">
        <v>831</v>
      </c>
      <c r="B110" s="13">
        <v>6000</v>
      </c>
      <c r="C110">
        <v>100</v>
      </c>
      <c r="D110" s="13">
        <f t="shared" si="1"/>
        <v>600000</v>
      </c>
    </row>
    <row r="111" spans="1:4" ht="12.75">
      <c r="A111" t="s">
        <v>832</v>
      </c>
      <c r="B111" s="13">
        <v>13200</v>
      </c>
      <c r="C111">
        <v>560</v>
      </c>
      <c r="D111" s="13">
        <f t="shared" si="1"/>
        <v>7392000</v>
      </c>
    </row>
    <row r="112" spans="1:4" ht="12.75">
      <c r="A112" t="s">
        <v>833</v>
      </c>
      <c r="B112" s="13">
        <v>8000</v>
      </c>
      <c r="C112">
        <v>610</v>
      </c>
      <c r="D112" s="13">
        <f t="shared" si="1"/>
        <v>4880000</v>
      </c>
    </row>
    <row r="113" spans="1:6" ht="12.75">
      <c r="A113" s="22" t="s">
        <v>834</v>
      </c>
      <c r="B113" s="55" t="s">
        <v>480</v>
      </c>
      <c r="C113" s="3" t="s">
        <v>481</v>
      </c>
      <c r="D113" s="55" t="s">
        <v>482</v>
      </c>
      <c r="E113" s="3" t="s">
        <v>483</v>
      </c>
      <c r="F113" s="3" t="s">
        <v>484</v>
      </c>
    </row>
    <row r="114" spans="1:7" ht="12.75">
      <c r="A114" t="s">
        <v>835</v>
      </c>
      <c r="B114" s="13">
        <v>30000</v>
      </c>
      <c r="C114">
        <v>394</v>
      </c>
      <c r="D114" s="13">
        <f t="shared" si="1"/>
        <v>11820000</v>
      </c>
      <c r="F114" t="s">
        <v>281</v>
      </c>
      <c r="G114" t="s">
        <v>879</v>
      </c>
    </row>
    <row r="115" spans="1:6" ht="12.75">
      <c r="A115" t="s">
        <v>878</v>
      </c>
      <c r="B115" s="13">
        <v>10000</v>
      </c>
      <c r="C115">
        <v>286</v>
      </c>
      <c r="D115" s="13">
        <f t="shared" si="1"/>
        <v>2860000</v>
      </c>
      <c r="E115" t="s">
        <v>1489</v>
      </c>
      <c r="F115" t="s">
        <v>281</v>
      </c>
    </row>
    <row r="116" spans="1:4" ht="12.75">
      <c r="A116" t="s">
        <v>836</v>
      </c>
      <c r="B116" s="13">
        <v>72000</v>
      </c>
      <c r="C116">
        <v>2860</v>
      </c>
      <c r="D116" s="13">
        <f t="shared" si="1"/>
        <v>205920000</v>
      </c>
    </row>
    <row r="117" spans="1:7" ht="12.75">
      <c r="A117" t="s">
        <v>837</v>
      </c>
      <c r="B117" s="13">
        <v>28800</v>
      </c>
      <c r="C117">
        <v>8536</v>
      </c>
      <c r="D117" s="13">
        <f t="shared" si="1"/>
        <v>245836800</v>
      </c>
      <c r="G117" t="s">
        <v>879</v>
      </c>
    </row>
    <row r="118" spans="1:6" ht="12.75">
      <c r="A118" t="s">
        <v>838</v>
      </c>
      <c r="B118" s="13">
        <v>18000</v>
      </c>
      <c r="C118">
        <v>122</v>
      </c>
      <c r="D118" s="13">
        <f t="shared" si="1"/>
        <v>2196000</v>
      </c>
      <c r="F118" t="s">
        <v>487</v>
      </c>
    </row>
    <row r="119" spans="1:6" ht="12.75">
      <c r="A119" t="s">
        <v>839</v>
      </c>
      <c r="B119" s="13">
        <v>150000</v>
      </c>
      <c r="C119">
        <v>696</v>
      </c>
      <c r="D119" s="13">
        <f t="shared" si="1"/>
        <v>104400000</v>
      </c>
      <c r="F119" t="s">
        <v>281</v>
      </c>
    </row>
    <row r="120" spans="1:6" ht="12.75">
      <c r="A120" t="s">
        <v>840</v>
      </c>
      <c r="B120" s="13">
        <v>300000</v>
      </c>
      <c r="C120">
        <v>1515</v>
      </c>
      <c r="D120" s="13">
        <f t="shared" si="1"/>
        <v>454500000</v>
      </c>
      <c r="F120" t="s">
        <v>281</v>
      </c>
    </row>
    <row r="121" spans="1:6" ht="12.75">
      <c r="A121" t="s">
        <v>841</v>
      </c>
      <c r="B121" s="13">
        <v>3945</v>
      </c>
      <c r="C121">
        <v>4469</v>
      </c>
      <c r="D121" s="13">
        <f t="shared" si="1"/>
        <v>17630205</v>
      </c>
      <c r="F121" t="s">
        <v>487</v>
      </c>
    </row>
    <row r="122" spans="1:4" ht="12.75">
      <c r="A122" t="s">
        <v>842</v>
      </c>
      <c r="B122" s="13">
        <v>19000</v>
      </c>
      <c r="C122">
        <v>100</v>
      </c>
      <c r="D122" s="13">
        <f t="shared" si="1"/>
        <v>1900000</v>
      </c>
    </row>
    <row r="123" spans="1:6" ht="12.75">
      <c r="A123" t="s">
        <v>843</v>
      </c>
      <c r="B123" s="13">
        <v>20000</v>
      </c>
      <c r="C123">
        <v>375</v>
      </c>
      <c r="D123" s="13">
        <f t="shared" si="1"/>
        <v>7500000</v>
      </c>
      <c r="F123" t="s">
        <v>281</v>
      </c>
    </row>
    <row r="124" spans="1:6" ht="12.75">
      <c r="A124" t="s">
        <v>844</v>
      </c>
      <c r="B124" s="13">
        <v>60000</v>
      </c>
      <c r="C124">
        <v>4704</v>
      </c>
      <c r="D124" s="13">
        <f t="shared" si="1"/>
        <v>282240000</v>
      </c>
      <c r="F124" t="s">
        <v>487</v>
      </c>
    </row>
    <row r="125" spans="1:4" ht="12.75">
      <c r="A125" t="s">
        <v>845</v>
      </c>
      <c r="B125" s="13">
        <v>70000</v>
      </c>
      <c r="C125">
        <v>93</v>
      </c>
      <c r="D125" s="13">
        <f t="shared" si="1"/>
        <v>6510000</v>
      </c>
    </row>
    <row r="126" spans="1:4" ht="12.75">
      <c r="A126" t="s">
        <v>846</v>
      </c>
      <c r="B126" s="13">
        <v>18220</v>
      </c>
      <c r="C126">
        <v>1007</v>
      </c>
      <c r="D126" s="13">
        <f t="shared" si="1"/>
        <v>18347540</v>
      </c>
    </row>
    <row r="127" spans="1:6" ht="12.75">
      <c r="A127" t="s">
        <v>847</v>
      </c>
      <c r="B127" s="13">
        <v>180000</v>
      </c>
      <c r="C127">
        <v>36</v>
      </c>
      <c r="D127" s="13">
        <f t="shared" si="1"/>
        <v>6480000</v>
      </c>
      <c r="F127" t="s">
        <v>487</v>
      </c>
    </row>
    <row r="128" spans="1:4" ht="12.75">
      <c r="A128" t="s">
        <v>848</v>
      </c>
      <c r="B128" s="13">
        <v>3500</v>
      </c>
      <c r="C128">
        <v>7704</v>
      </c>
      <c r="D128" s="13">
        <f t="shared" si="1"/>
        <v>26964000</v>
      </c>
    </row>
    <row r="129" spans="1:6" ht="12.75">
      <c r="A129" t="s">
        <v>849</v>
      </c>
      <c r="B129" s="13">
        <v>2400</v>
      </c>
      <c r="C129">
        <v>1750</v>
      </c>
      <c r="D129" s="13">
        <f t="shared" si="1"/>
        <v>4200000</v>
      </c>
      <c r="F129" t="s">
        <v>487</v>
      </c>
    </row>
    <row r="130" spans="1:4" ht="12.75">
      <c r="A130" t="s">
        <v>850</v>
      </c>
      <c r="B130" s="13">
        <v>28865</v>
      </c>
      <c r="C130">
        <v>826</v>
      </c>
      <c r="D130" s="13">
        <f t="shared" si="1"/>
        <v>23842490</v>
      </c>
    </row>
    <row r="131" spans="1:4" ht="12.75">
      <c r="A131" t="s">
        <v>851</v>
      </c>
      <c r="B131" s="13">
        <v>21000</v>
      </c>
      <c r="C131">
        <v>387</v>
      </c>
      <c r="D131" s="13">
        <f aca="true" t="shared" si="2" ref="D131:D144">PRODUCT(B131,C131)</f>
        <v>8127000</v>
      </c>
    </row>
    <row r="132" spans="1:4" ht="12.75">
      <c r="A132" t="s">
        <v>852</v>
      </c>
      <c r="B132" s="13">
        <v>30000</v>
      </c>
      <c r="C132">
        <v>78</v>
      </c>
      <c r="D132" s="13">
        <f t="shared" si="2"/>
        <v>2340000</v>
      </c>
    </row>
    <row r="133" spans="1:4" ht="12.75">
      <c r="A133" t="s">
        <v>853</v>
      </c>
      <c r="B133" s="13">
        <v>20000</v>
      </c>
      <c r="C133">
        <v>442</v>
      </c>
      <c r="D133" s="13">
        <f t="shared" si="2"/>
        <v>8840000</v>
      </c>
    </row>
    <row r="134" spans="1:6" ht="12.75">
      <c r="A134" t="s">
        <v>854</v>
      </c>
      <c r="B134" s="13">
        <v>300000</v>
      </c>
      <c r="C134">
        <v>156</v>
      </c>
      <c r="D134" s="13">
        <f t="shared" si="2"/>
        <v>46800000</v>
      </c>
      <c r="F134" t="s">
        <v>487</v>
      </c>
    </row>
    <row r="135" spans="1:4" ht="12.75">
      <c r="A135" t="s">
        <v>855</v>
      </c>
      <c r="B135" s="13">
        <v>29160</v>
      </c>
      <c r="C135">
        <v>157</v>
      </c>
      <c r="D135" s="13">
        <f t="shared" si="2"/>
        <v>4578120</v>
      </c>
    </row>
    <row r="136" spans="1:6" ht="12.75">
      <c r="A136" t="s">
        <v>856</v>
      </c>
      <c r="B136" s="13">
        <v>12000</v>
      </c>
      <c r="C136">
        <v>552</v>
      </c>
      <c r="D136" s="13">
        <f t="shared" si="2"/>
        <v>6624000</v>
      </c>
      <c r="F136" t="s">
        <v>487</v>
      </c>
    </row>
    <row r="137" spans="1:4" ht="12.75">
      <c r="A137" t="s">
        <v>857</v>
      </c>
      <c r="B137" s="13">
        <v>32000</v>
      </c>
      <c r="C137">
        <v>254</v>
      </c>
      <c r="D137" s="13">
        <f t="shared" si="2"/>
        <v>8128000</v>
      </c>
    </row>
    <row r="138" spans="1:6" ht="12.75">
      <c r="A138" t="s">
        <v>858</v>
      </c>
      <c r="B138" s="13">
        <v>16000</v>
      </c>
      <c r="C138">
        <v>3675</v>
      </c>
      <c r="D138" s="13">
        <f t="shared" si="2"/>
        <v>58800000</v>
      </c>
      <c r="F138" t="s">
        <v>487</v>
      </c>
    </row>
    <row r="139" spans="1:4" ht="12.75">
      <c r="A139" t="s">
        <v>859</v>
      </c>
      <c r="B139" s="13">
        <v>20000</v>
      </c>
      <c r="C139">
        <v>2422</v>
      </c>
      <c r="D139" s="13">
        <f t="shared" si="2"/>
        <v>48440000</v>
      </c>
    </row>
    <row r="140" spans="1:6" ht="12.75">
      <c r="A140" t="s">
        <v>860</v>
      </c>
      <c r="B140" s="13">
        <v>25000</v>
      </c>
      <c r="C140">
        <v>90</v>
      </c>
      <c r="D140" s="13">
        <f t="shared" si="2"/>
        <v>2250000</v>
      </c>
      <c r="F140" t="s">
        <v>281</v>
      </c>
    </row>
    <row r="141" spans="1:4" ht="12.75">
      <c r="A141" t="s">
        <v>861</v>
      </c>
      <c r="B141" s="13">
        <v>6000</v>
      </c>
      <c r="C141">
        <v>2923</v>
      </c>
      <c r="D141" s="13">
        <f t="shared" si="2"/>
        <v>17538000</v>
      </c>
    </row>
    <row r="142" spans="1:4" ht="12.75">
      <c r="A142" t="s">
        <v>862</v>
      </c>
      <c r="B142" s="13">
        <v>5000</v>
      </c>
      <c r="C142">
        <v>1888</v>
      </c>
      <c r="D142" s="13">
        <f t="shared" si="2"/>
        <v>9440000</v>
      </c>
    </row>
    <row r="143" spans="1:4" ht="12.75">
      <c r="A143" t="s">
        <v>863</v>
      </c>
      <c r="B143" s="13">
        <v>35000</v>
      </c>
      <c r="C143">
        <v>124</v>
      </c>
      <c r="D143" s="13">
        <f t="shared" si="2"/>
        <v>4340000</v>
      </c>
    </row>
    <row r="144" spans="1:6" ht="12.75">
      <c r="A144" t="s">
        <v>864</v>
      </c>
      <c r="B144" s="13">
        <v>80000</v>
      </c>
      <c r="C144">
        <v>182</v>
      </c>
      <c r="D144" s="13">
        <f t="shared" si="2"/>
        <v>14560000</v>
      </c>
      <c r="F144" t="s">
        <v>487</v>
      </c>
    </row>
    <row r="145" spans="1:4" ht="12.75">
      <c r="A145" s="3" t="s">
        <v>282</v>
      </c>
      <c r="D145" s="55">
        <f>SUM(D2:D144)</f>
        <v>2789952395</v>
      </c>
    </row>
    <row r="146" spans="1:4" ht="12.75">
      <c r="A146" s="3" t="s">
        <v>283</v>
      </c>
      <c r="D146" s="55">
        <v>1326285190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0">
      <selection activeCell="E31" sqref="E31"/>
    </sheetView>
  </sheetViews>
  <sheetFormatPr defaultColWidth="11.421875" defaultRowHeight="12.75"/>
  <cols>
    <col min="1" max="1" width="52.7109375" style="0" customWidth="1"/>
    <col min="4" max="4" width="17.140625" style="0" customWidth="1"/>
  </cols>
  <sheetData>
    <row r="1" spans="1:7" ht="12.75">
      <c r="A1" s="22" t="s">
        <v>882</v>
      </c>
      <c r="B1" s="55" t="s">
        <v>480</v>
      </c>
      <c r="C1" s="3" t="s">
        <v>481</v>
      </c>
      <c r="D1" s="3" t="s">
        <v>482</v>
      </c>
      <c r="E1" s="3" t="s">
        <v>889</v>
      </c>
      <c r="F1" s="3" t="s">
        <v>483</v>
      </c>
      <c r="G1" s="3" t="s">
        <v>484</v>
      </c>
    </row>
    <row r="2" spans="1:4" ht="12.75">
      <c r="A2" t="s">
        <v>880</v>
      </c>
      <c r="C2">
        <v>530</v>
      </c>
      <c r="D2">
        <f>PRODUCT(B2,C2)</f>
        <v>530</v>
      </c>
    </row>
    <row r="3" spans="1:4" ht="12.75">
      <c r="A3" t="s">
        <v>881</v>
      </c>
      <c r="B3">
        <v>2000</v>
      </c>
      <c r="C3">
        <v>550</v>
      </c>
      <c r="D3">
        <f aca="true" t="shared" si="0" ref="D3:D33">PRODUCT(B3,C3)</f>
        <v>1100000</v>
      </c>
    </row>
    <row r="4" spans="1:4" ht="12.75">
      <c r="A4" t="s">
        <v>883</v>
      </c>
      <c r="B4">
        <v>3000</v>
      </c>
      <c r="C4">
        <v>755</v>
      </c>
      <c r="D4">
        <f t="shared" si="0"/>
        <v>2265000</v>
      </c>
    </row>
    <row r="5" spans="1:4" ht="12.75">
      <c r="A5" t="s">
        <v>884</v>
      </c>
      <c r="C5">
        <v>270</v>
      </c>
      <c r="D5">
        <f t="shared" si="0"/>
        <v>270</v>
      </c>
    </row>
    <row r="6" spans="1:4" ht="12.75">
      <c r="A6" t="s">
        <v>885</v>
      </c>
      <c r="C6">
        <v>1975</v>
      </c>
      <c r="D6">
        <f t="shared" si="0"/>
        <v>1975</v>
      </c>
    </row>
    <row r="7" spans="1:4" ht="12.75">
      <c r="A7" t="s">
        <v>886</v>
      </c>
      <c r="B7">
        <v>6000</v>
      </c>
      <c r="C7">
        <v>485</v>
      </c>
      <c r="D7">
        <f t="shared" si="0"/>
        <v>2910000</v>
      </c>
    </row>
    <row r="8" spans="1:4" ht="12.75">
      <c r="A8" t="s">
        <v>887</v>
      </c>
      <c r="B8">
        <v>4000</v>
      </c>
      <c r="C8">
        <v>250</v>
      </c>
      <c r="D8">
        <f t="shared" si="0"/>
        <v>1000000</v>
      </c>
    </row>
    <row r="9" spans="1:4" ht="12.75">
      <c r="A9" t="s">
        <v>888</v>
      </c>
      <c r="B9">
        <v>6600</v>
      </c>
      <c r="C9">
        <v>382</v>
      </c>
      <c r="D9">
        <f t="shared" si="0"/>
        <v>2521200</v>
      </c>
    </row>
    <row r="10" spans="1:4" ht="12.75">
      <c r="A10" t="s">
        <v>890</v>
      </c>
      <c r="C10">
        <v>503</v>
      </c>
      <c r="D10">
        <f t="shared" si="0"/>
        <v>503</v>
      </c>
    </row>
    <row r="11" spans="1:4" ht="12.75">
      <c r="A11" t="s">
        <v>891</v>
      </c>
      <c r="D11">
        <f t="shared" si="0"/>
        <v>0</v>
      </c>
    </row>
    <row r="12" spans="1:4" ht="12.75">
      <c r="A12" t="s">
        <v>892</v>
      </c>
      <c r="D12">
        <f t="shared" si="0"/>
        <v>0</v>
      </c>
    </row>
    <row r="13" spans="1:4" ht="12.75">
      <c r="A13" t="s">
        <v>893</v>
      </c>
      <c r="D13">
        <f t="shared" si="0"/>
        <v>0</v>
      </c>
    </row>
    <row r="14" spans="1:4" ht="12.75">
      <c r="A14" t="s">
        <v>894</v>
      </c>
      <c r="B14">
        <v>30000</v>
      </c>
      <c r="C14">
        <v>80</v>
      </c>
      <c r="D14">
        <f t="shared" si="0"/>
        <v>2400000</v>
      </c>
    </row>
    <row r="15" spans="1:4" ht="12.75">
      <c r="A15" t="s">
        <v>895</v>
      </c>
      <c r="B15">
        <v>2000</v>
      </c>
      <c r="C15">
        <v>100</v>
      </c>
      <c r="D15">
        <f t="shared" si="0"/>
        <v>200000</v>
      </c>
    </row>
    <row r="16" spans="1:4" ht="12.75">
      <c r="A16" t="s">
        <v>896</v>
      </c>
      <c r="C16">
        <v>504</v>
      </c>
      <c r="D16">
        <f t="shared" si="0"/>
        <v>504</v>
      </c>
    </row>
    <row r="17" spans="1:4" ht="12.75">
      <c r="A17" t="s">
        <v>897</v>
      </c>
      <c r="C17">
        <v>40</v>
      </c>
      <c r="D17">
        <f t="shared" si="0"/>
        <v>40</v>
      </c>
    </row>
    <row r="18" spans="1:4" ht="12.75">
      <c r="A18" t="s">
        <v>592</v>
      </c>
      <c r="C18">
        <v>145</v>
      </c>
      <c r="D18">
        <f t="shared" si="0"/>
        <v>145</v>
      </c>
    </row>
    <row r="19" spans="1:4" ht="12.75">
      <c r="A19" t="s">
        <v>593</v>
      </c>
      <c r="C19">
        <v>255</v>
      </c>
      <c r="D19">
        <f t="shared" si="0"/>
        <v>255</v>
      </c>
    </row>
    <row r="20" spans="1:4" ht="12.75">
      <c r="A20" t="s">
        <v>594</v>
      </c>
      <c r="C20">
        <v>600</v>
      </c>
      <c r="D20">
        <f t="shared" si="0"/>
        <v>600</v>
      </c>
    </row>
    <row r="21" spans="1:4" ht="12.75">
      <c r="A21" t="s">
        <v>595</v>
      </c>
      <c r="B21">
        <v>30000</v>
      </c>
      <c r="C21">
        <v>130</v>
      </c>
      <c r="D21">
        <f t="shared" si="0"/>
        <v>3900000</v>
      </c>
    </row>
    <row r="22" spans="1:4" ht="12.75">
      <c r="A22" t="s">
        <v>596</v>
      </c>
      <c r="B22">
        <v>5000</v>
      </c>
      <c r="C22">
        <v>2000</v>
      </c>
      <c r="D22">
        <f t="shared" si="0"/>
        <v>10000000</v>
      </c>
    </row>
    <row r="23" spans="1:4" ht="12.75">
      <c r="A23" t="s">
        <v>597</v>
      </c>
      <c r="B23">
        <v>2000</v>
      </c>
      <c r="C23">
        <v>2100</v>
      </c>
      <c r="D23">
        <f t="shared" si="0"/>
        <v>4200000</v>
      </c>
    </row>
    <row r="24" spans="1:4" ht="12.75">
      <c r="A24" t="s">
        <v>598</v>
      </c>
      <c r="C24">
        <v>1100</v>
      </c>
      <c r="D24">
        <f t="shared" si="0"/>
        <v>1100</v>
      </c>
    </row>
    <row r="25" spans="1:4" ht="12.75">
      <c r="A25" t="s">
        <v>599</v>
      </c>
      <c r="B25">
        <v>8500</v>
      </c>
      <c r="C25">
        <v>102</v>
      </c>
      <c r="D25">
        <f t="shared" si="0"/>
        <v>867000</v>
      </c>
    </row>
    <row r="26" spans="1:4" ht="12.75">
      <c r="A26" t="s">
        <v>600</v>
      </c>
      <c r="B26">
        <v>26000</v>
      </c>
      <c r="D26">
        <f t="shared" si="0"/>
        <v>26000</v>
      </c>
    </row>
    <row r="27" spans="1:4" ht="12.75">
      <c r="A27" t="s">
        <v>601</v>
      </c>
      <c r="B27">
        <v>2400</v>
      </c>
      <c r="D27">
        <f t="shared" si="0"/>
        <v>2400</v>
      </c>
    </row>
    <row r="28" spans="1:4" ht="12.75">
      <c r="A28" t="s">
        <v>602</v>
      </c>
      <c r="B28">
        <v>2000</v>
      </c>
      <c r="C28">
        <v>506</v>
      </c>
      <c r="D28">
        <f t="shared" si="0"/>
        <v>1012000</v>
      </c>
    </row>
    <row r="29" spans="1:4" ht="12.75">
      <c r="A29" t="s">
        <v>603</v>
      </c>
      <c r="B29">
        <v>8000</v>
      </c>
      <c r="C29">
        <v>447</v>
      </c>
      <c r="D29">
        <f t="shared" si="0"/>
        <v>3576000</v>
      </c>
    </row>
    <row r="30" spans="1:4" ht="12.75">
      <c r="A30" t="s">
        <v>604</v>
      </c>
      <c r="B30">
        <v>10000</v>
      </c>
      <c r="C30">
        <v>45</v>
      </c>
      <c r="D30">
        <f t="shared" si="0"/>
        <v>450000</v>
      </c>
    </row>
    <row r="31" spans="1:4" ht="12.75">
      <c r="A31" t="s">
        <v>605</v>
      </c>
      <c r="C31">
        <v>505</v>
      </c>
      <c r="D31">
        <f t="shared" si="0"/>
        <v>505</v>
      </c>
    </row>
    <row r="32" spans="1:4" ht="12.75">
      <c r="A32" t="s">
        <v>606</v>
      </c>
      <c r="C32">
        <v>88</v>
      </c>
      <c r="D32">
        <f t="shared" si="0"/>
        <v>88</v>
      </c>
    </row>
    <row r="33" spans="1:4" ht="12.75">
      <c r="A33" t="s">
        <v>607</v>
      </c>
      <c r="B33">
        <v>2200</v>
      </c>
      <c r="C33">
        <v>495</v>
      </c>
      <c r="D33">
        <f t="shared" si="0"/>
        <v>1089000</v>
      </c>
    </row>
    <row r="34" ht="12.75">
      <c r="D34" s="60">
        <f>SUM(D2:D33)</f>
        <v>37525115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bozio</cp:lastModifiedBy>
  <dcterms:created xsi:type="dcterms:W3CDTF">2002-05-24T09:55:37Z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