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tabRatio="762" firstSheet="9" activeTab="8"/>
  </bookViews>
  <sheets>
    <sheet name="D1-volume transaction" sheetId="1" r:id="rId1"/>
    <sheet name="D2-D3-transaction détail" sheetId="2" r:id="rId2"/>
    <sheet name="D4-Impôt Opération bourse" sheetId="3" r:id="rId3"/>
    <sheet name="D5-Obligations" sheetId="4" r:id="rId4"/>
    <sheet name="D6-indices" sheetId="5" r:id="rId5"/>
    <sheet name="D7-rendements" sheetId="6" r:id="rId6"/>
    <sheet name="D8-PER" sheetId="7" r:id="rId7"/>
    <sheet name="D9-secteurs 1913-2002" sheetId="8" r:id="rId8"/>
    <sheet name="D10-secteurs Annee boursiere" sheetId="9" r:id="rId9"/>
    <sheet name="D11-IPO" sheetId="10" r:id="rId10"/>
    <sheet name="D12-Emissions" sheetId="11" r:id="rId11"/>
    <sheet name="D13-indice volume de transac" sheetId="12" r:id="rId12"/>
  </sheets>
  <definedNames/>
  <calcPr fullCalcOnLoad="1"/>
</workbook>
</file>

<file path=xl/sharedStrings.xml><?xml version="1.0" encoding="utf-8"?>
<sst xmlns="http://schemas.openxmlformats.org/spreadsheetml/2006/main" count="387" uniqueCount="276">
  <si>
    <t>Paris</t>
  </si>
  <si>
    <t>Province</t>
  </si>
  <si>
    <t>Bordeaux</t>
  </si>
  <si>
    <t>Lille</t>
  </si>
  <si>
    <t>Lyon</t>
  </si>
  <si>
    <t>Marseille</t>
  </si>
  <si>
    <t>Nancy</t>
  </si>
  <si>
    <t>Nantes</t>
  </si>
  <si>
    <t>Toulouse</t>
  </si>
  <si>
    <t>Total</t>
  </si>
  <si>
    <t>action fr FF</t>
  </si>
  <si>
    <t>actions fr  €</t>
  </si>
  <si>
    <t>note: il est possible que pour les données de province de la zone franc que ces données incluent les valeurs variables et fixes</t>
  </si>
  <si>
    <t>marché</t>
  </si>
  <si>
    <t xml:space="preserve"> </t>
  </si>
  <si>
    <t>actions</t>
  </si>
  <si>
    <t>officiel</t>
  </si>
  <si>
    <t>Etat</t>
  </si>
  <si>
    <t>nominale</t>
  </si>
  <si>
    <t>Emissions nouvelles</t>
  </si>
  <si>
    <r>
      <t>Source</t>
    </r>
    <r>
      <rPr>
        <sz val="10"/>
        <rFont val="Arial"/>
        <family val="0"/>
      </rPr>
      <t>: Factbook 2000 ParisBourse SA</t>
    </r>
  </si>
  <si>
    <t>pour 2000 et 2001, site internet, Euronext</t>
  </si>
  <si>
    <t>Pour 2002, fin avril 2002</t>
  </si>
  <si>
    <t>Vol/PIB</t>
  </si>
  <si>
    <t>Vol/CB</t>
  </si>
  <si>
    <t>Obligation/PIB</t>
  </si>
  <si>
    <t>(1)</t>
  </si>
  <si>
    <t>(2)</t>
  </si>
  <si>
    <t>(3)</t>
  </si>
  <si>
    <t>(4)</t>
  </si>
  <si>
    <t>(5)</t>
  </si>
  <si>
    <t>Tout le marché</t>
  </si>
  <si>
    <t>(1): Volume des transactions sur l'ensemble du marché boursier (actions et obligations), en millions d'euros</t>
  </si>
  <si>
    <t>(4): Ratio du volume des transactions action au PIB (série piketty, voir annexe A1)</t>
  </si>
  <si>
    <t>(5): Ratio du volume des transactions actions à la capitalisation boursière</t>
  </si>
  <si>
    <t>(3): Volume des transactions actions françaises en millions de francs</t>
  </si>
  <si>
    <t>(2): Volume des transactions actions françaises en millions d'euros</t>
  </si>
  <si>
    <r>
      <t>Source</t>
    </r>
    <r>
      <rPr>
        <sz val="10"/>
        <rFont val="Arial"/>
        <family val="0"/>
      </rPr>
      <t xml:space="preserve"> : Année boursière 1964, 1965, 1966, 1967, 1968, 1999, COB pour 2000 et 2001, calculs de l'auteur</t>
    </r>
  </si>
  <si>
    <t>TOTAL</t>
  </si>
  <si>
    <t>actions/PIB</t>
  </si>
  <si>
    <t>en milliers de francs</t>
  </si>
  <si>
    <t>(1): marché</t>
  </si>
  <si>
    <t>(2): dont</t>
  </si>
  <si>
    <t>(3) : second</t>
  </si>
  <si>
    <t>(4): nouveau</t>
  </si>
  <si>
    <t>(6): Valeur</t>
  </si>
  <si>
    <t>(7)</t>
  </si>
  <si>
    <t>(8)</t>
  </si>
  <si>
    <r>
      <t>Sources</t>
    </r>
    <r>
      <rPr>
        <sz val="10"/>
        <rFont val="Arial"/>
        <family val="0"/>
      </rPr>
      <t xml:space="preserve"> : Année boursière 1963, 1964, 1965, 1966, 1967, 1968, 1999, COB 2000</t>
    </r>
  </si>
  <si>
    <t>PIB</t>
  </si>
  <si>
    <t>1997: 0,3 % pour les transactions inférieures à 1 million de FF et 0,15 % au-delà.</t>
  </si>
  <si>
    <t>janvier 1939 : taux de l'impôt sur les opérations de bourse de 0,0135 pour 1000 pour les rentes et 1,1 pour 1000 pour les autres valeurs</t>
  </si>
  <si>
    <t>bilan</t>
  </si>
  <si>
    <t>loi 31 dec 1907 : rente française 0,0125; 0,10 pour 1000; 0,00625 report rente, 0,025 autres, Annuaire desagentsdechange 1914</t>
  </si>
  <si>
    <t>loi 20 juin 1920: 0,0125pour1000rente et 0,30 autres; report 0,10 et 0,60pour étranger, Annuaire 1921</t>
  </si>
  <si>
    <t>loi 4 avril 1926: 0,0125 rentes 1 pour 1000 autres 2 pour 1000 étranger; report 0,00625 rente 0,5 pour 1000, Annuaire 1929, p 3542</t>
  </si>
  <si>
    <t>(6)</t>
  </si>
  <si>
    <t>(6): Ratio du volume des transactions actions au PIB</t>
  </si>
  <si>
    <r>
      <t>Sources</t>
    </r>
    <r>
      <rPr>
        <sz val="10"/>
        <rFont val="Arial"/>
        <family val="0"/>
      </rPr>
      <t xml:space="preserve"> : Année boursière, chaque année de 1964 à 1987, sauf année manquante</t>
    </r>
  </si>
  <si>
    <t>Tableau D-3: Volume des transactions pour les valeurs zone franc</t>
  </si>
  <si>
    <t xml:space="preserve">Impôt </t>
  </si>
  <si>
    <t>opérations de bourse</t>
  </si>
  <si>
    <t xml:space="preserve">bourses de valeurs </t>
  </si>
  <si>
    <t>(1): Rendement de l'impôt sur les opérations de bourse (total, bourse de commerce et bourse de valeur) pas de distinction avant 1920</t>
  </si>
  <si>
    <t>(2): Rendement de l'impôt sur les opérations de bourse, bourses de valeur uniquement</t>
  </si>
  <si>
    <t>(3): bilan selon (1) et (2)</t>
  </si>
  <si>
    <t>(4): On retire 15 % du total pour retirer les opérations de report - ce montant est très arbitraire</t>
  </si>
  <si>
    <t>Impôt moins</t>
  </si>
  <si>
    <t>opérations reports</t>
  </si>
  <si>
    <t>volume</t>
  </si>
  <si>
    <t>de transaction</t>
  </si>
  <si>
    <t>loi 28 dec 1895: 0,075 pour 1000 pour les actions</t>
  </si>
  <si>
    <t>(5): Evaluation du volume des transactions selon le taux appliqué aux actions</t>
  </si>
  <si>
    <t>(6): série de PIB du tableau A-1, d'après Piketty (2001)</t>
  </si>
  <si>
    <t>(7): ratio du volume de transaction estimé au PIB, (5)/10000/(6)</t>
  </si>
  <si>
    <r>
      <t>Sources</t>
    </r>
    <r>
      <rPr>
        <sz val="10"/>
        <rFont val="Arial"/>
        <family val="0"/>
      </rPr>
      <t xml:space="preserve"> : Evaluation de l'auteur à partir du rendement de l'impôt sur les opérations de bourse (Annuaire statistique de chaque année)</t>
    </r>
  </si>
  <si>
    <t>Tableau D-4 : Evaluation du volume des transactions avant 1940, à partir de l'impôt sur les opérations de bourse</t>
  </si>
  <si>
    <t>ces dernières sont minimes, mais existent dans quelques cas (avant 1977)</t>
  </si>
  <si>
    <t>Tableau D-2 : Volume des transactions pour les valeurs françaises</t>
  </si>
  <si>
    <t>Tableau D5 : Capitalisation boursière des obligations 1962-2000</t>
  </si>
  <si>
    <t>Tableau D-1: Volume des transactions 1964-2001</t>
  </si>
  <si>
    <t>Annexe D: Autres indicateurs complémentaires de la capitalisation boursière</t>
  </si>
  <si>
    <t>Tableau D-6 : Indices boursiers sur le siècle</t>
  </si>
  <si>
    <t>indice cours</t>
  </si>
  <si>
    <t>indice CB</t>
  </si>
  <si>
    <t xml:space="preserve">Rapport </t>
  </si>
  <si>
    <t>inflation</t>
  </si>
  <si>
    <t xml:space="preserve">indice cours </t>
  </si>
  <si>
    <t xml:space="preserve"> indice</t>
  </si>
  <si>
    <t>cours/inflation</t>
  </si>
  <si>
    <t>Ind/CB</t>
  </si>
  <si>
    <t>1=1900</t>
  </si>
  <si>
    <t>réels</t>
  </si>
  <si>
    <t>CB/PIB</t>
  </si>
  <si>
    <r>
      <t>Sources</t>
    </r>
    <r>
      <rPr>
        <sz val="10"/>
        <rFont val="Arial"/>
        <family val="0"/>
      </rPr>
      <t xml:space="preserve">: </t>
    </r>
  </si>
  <si>
    <t>(1): A partir des indices de l'INSEE (Annuaire Statistique) et des indices de la SBF, on recrée un indice en base 100 en 1900</t>
  </si>
  <si>
    <t>(2): On établit un indice en base 1000 pour fin 1987, pour retrouver l'indice SBF du CAC</t>
  </si>
  <si>
    <t>(3): A partir de notre série de capitalisation boursière, on établit un indice base 100 en 1900</t>
  </si>
  <si>
    <t>(4): (1)/(3)*100</t>
  </si>
  <si>
    <t>(5): Indice des prix des biens à la consommation, selon Piketty (2001) annexe F, que l'on passe en base 1 pour 1900</t>
  </si>
  <si>
    <t>(6): (3)/(5), indice des cours réels</t>
  </si>
  <si>
    <t>(7): indice du ratio de la capitalisation boursière au PIB en indice 100 pour 1900</t>
  </si>
  <si>
    <t>(8): (6)/(3), rapport entre l'indice des cours réels et l'indice du ratio de la capitalisation boursière au PIB</t>
  </si>
  <si>
    <t>Tableau D-7: Evaluation des rendements des actions</t>
  </si>
  <si>
    <t>(9)</t>
  </si>
  <si>
    <t>rendement</t>
  </si>
  <si>
    <t>obligation</t>
  </si>
  <si>
    <t>indices cours</t>
  </si>
  <si>
    <t>rendement actions</t>
  </si>
  <si>
    <t>rendement action</t>
  </si>
  <si>
    <t>action</t>
  </si>
  <si>
    <t>de la rouillère</t>
  </si>
  <si>
    <t>de la rouillere</t>
  </si>
  <si>
    <t>nominal</t>
  </si>
  <si>
    <t>réel</t>
  </si>
  <si>
    <t>net</t>
  </si>
  <si>
    <t>global</t>
  </si>
  <si>
    <r>
      <t>Sources</t>
    </r>
    <r>
      <rPr>
        <sz val="10"/>
        <rFont val="Arial"/>
        <family val="0"/>
      </rPr>
      <t xml:space="preserve"> : </t>
    </r>
  </si>
  <si>
    <t>(1) : Pour 1900-1918, on utilise les taux de dividendes calculés par Arbulu (1998), p 247 ; pour 1919-1965, taux des valeurs à revenu variable dans</t>
  </si>
  <si>
    <t>L'Annuaire Statistique de la France 1966, résumé rétrospectif; pour 1966-2001, INSEE, BMS</t>
  </si>
  <si>
    <t>Avant 1946, le taux est la moyenne arithmétique simple des taux des 300 valeurs de l'ancien indice des cours des valeurs à revenu variable.</t>
  </si>
  <si>
    <t>De 1946 à 1948, nouvel échantillon ne comprenant pas les valeurs des sociétés nationalisées. Depuis 1949, le taux est la moyenne arithmétique</t>
  </si>
  <si>
    <t>pondérée des taux des valeurs du nouvel indice des cours (295 valeurs). Les pondérations sont proportionnelles aux capitalisations boursières (au 31</t>
  </si>
  <si>
    <t>décembre précédent) des divers groupes pour lesquels les indices des cours sont calculés.</t>
  </si>
  <si>
    <t>Source de l'INSEE: Caisse des Dépôts et Consignations; le calcul du taux moyen de rendement des valeurs françaises à revenu variable s'effectue</t>
  </si>
  <si>
    <t>en rapportant pour chaque valeur retenues dans le calcul de l'indice des cours, le montant du dernier coupon payé à la cotation du dernier vendredi</t>
  </si>
  <si>
    <t>du mois. L'échantillon et les pondérations sont les mêmes que pour l'indice des cours.</t>
  </si>
  <si>
    <t xml:space="preserve">L'avoir fiscal est compris dans ce rendement. </t>
  </si>
  <si>
    <t xml:space="preserve">Annuaire Statistique de la France 1997, 2001, 1989, 1978, (l'Annuaire statistique de la France rétrospectif de 1988 ne précise par ce </t>
  </si>
  <si>
    <t>taux de rendement des actions). On peut trouver des taux mensuels dans le BMS, on a pris décembre au besoin.</t>
  </si>
  <si>
    <t xml:space="preserve">(2): Evaluation du rendement des obligations par de la Rouillère (1993) </t>
  </si>
  <si>
    <t xml:space="preserve">(3): Evaluation du rendement des actions par de La Rouillère (1993) dans une logique de portefeuille avec réinvestissement des coupons, sans </t>
  </si>
  <si>
    <t>prendre en compte l'avoir fiscal et les questions de fiscalité.</t>
  </si>
  <si>
    <t>(4) : Indice (3) en base 100 pour 1900</t>
  </si>
  <si>
    <t>(5 ): Indice des cours, série (1) du tableau D-6</t>
  </si>
  <si>
    <t>(6) : Evaluation du rendement nominal des actions suivant la méthodologie de de La Rouillère, avec en considérant l'avoir fiscal</t>
  </si>
  <si>
    <t>soit 100*(5)(n+1)/(5)(n)*(1+(1)/100)); on multiplie l'indice par la variation des cours boursiers auquel on ajoute le rendement des actions</t>
  </si>
  <si>
    <t>(7): Evaluation du rendement réel des actions, (7) = (6)/indice inflation</t>
  </si>
  <si>
    <t>(8): rendement net des actions, sans l'avoir fiscal, en base 100 = 1963</t>
  </si>
  <si>
    <t>(9): rendement global des actions, avec avoir fiscal, en base 100 = 1963</t>
  </si>
  <si>
    <t>Tableau D-8 : PER au cours d'ouverture</t>
  </si>
  <si>
    <t>date</t>
  </si>
  <si>
    <t xml:space="preserve">PER </t>
  </si>
  <si>
    <r>
      <t>Source</t>
    </r>
    <r>
      <rPr>
        <sz val="10"/>
        <rFont val="Arial"/>
        <family val="0"/>
      </rPr>
      <t xml:space="preserve"> : Globalfindata.inc</t>
    </r>
  </si>
  <si>
    <t>D'après les données de Morgan Stanley Capital International</t>
  </si>
  <si>
    <t>Les données que nous possédons sont mensuelles, mais nous ne présentons ici que les</t>
  </si>
  <si>
    <t>données en fin d'année pour des questions de mise en page.</t>
  </si>
  <si>
    <t>Dans le graphique le représentant dans le mémoire, nous avons oté la donnée de 1983, qui nous</t>
  </si>
  <si>
    <t>paraissait due à de faibles bénéfices et faisait perdre sa signification au ratio.</t>
  </si>
  <si>
    <t>Tableau D-9 : Répartition sectorielle de la bourse de Paris 1913-2002</t>
  </si>
  <si>
    <t>Secteurs</t>
  </si>
  <si>
    <t>(1) Capitalisation boursière</t>
  </si>
  <si>
    <t>% du total</t>
  </si>
  <si>
    <t>(3) Capitalisation boursière</t>
  </si>
  <si>
    <t>au 30/12/1913</t>
  </si>
  <si>
    <t>en euros au 30/04/2002</t>
  </si>
  <si>
    <t>04 - Mines</t>
  </si>
  <si>
    <t xml:space="preserve">07 - Pétrole et gaz </t>
  </si>
  <si>
    <t xml:space="preserve">11 - Chimie </t>
  </si>
  <si>
    <t xml:space="preserve">13 - Bâtiment et matériaux de construction </t>
  </si>
  <si>
    <t xml:space="preserve">15 - Sylviculture et papiers </t>
  </si>
  <si>
    <t xml:space="preserve">18 - Acier et autres métaux </t>
  </si>
  <si>
    <t xml:space="preserve">21 - Aérospatiale et défense </t>
  </si>
  <si>
    <t xml:space="preserve">24 - Industries diversifiées </t>
  </si>
  <si>
    <t xml:space="preserve">25 - Équipements électroniques et électriques </t>
  </si>
  <si>
    <t xml:space="preserve">26 - Ingénierie et biens équipement industriels </t>
  </si>
  <si>
    <t xml:space="preserve">31 - Automobiles et équipementiers </t>
  </si>
  <si>
    <t xml:space="preserve">34 - Equipement ménager et industrie textile </t>
  </si>
  <si>
    <t xml:space="preserve">41 - Boissons </t>
  </si>
  <si>
    <t xml:space="preserve">43 - Productions agricoles et alimentaires </t>
  </si>
  <si>
    <t xml:space="preserve">44 - Santé </t>
  </si>
  <si>
    <t xml:space="preserve">47 - Hygiène, cosmétiques et produits ménagers </t>
  </si>
  <si>
    <t xml:space="preserve">48 - Pharmacie (recherche, production, exploitation) </t>
  </si>
  <si>
    <t xml:space="preserve">49 - Tabac </t>
  </si>
  <si>
    <t xml:space="preserve">52 - Détaillants généralistes </t>
  </si>
  <si>
    <t xml:space="preserve">53 - Loisirs, divertissements et hôtels </t>
  </si>
  <si>
    <t xml:space="preserve">54 - Médias et photographie </t>
  </si>
  <si>
    <t xml:space="preserve">58 - Services supports </t>
  </si>
  <si>
    <t xml:space="preserve">59 - Transports </t>
  </si>
  <si>
    <t xml:space="preserve">63 - Distribution alimentation et médicaments </t>
  </si>
  <si>
    <t xml:space="preserve">67 - Services de télécommunication </t>
  </si>
  <si>
    <t xml:space="preserve">72 - Electricité </t>
  </si>
  <si>
    <t>73 - Gaz</t>
  </si>
  <si>
    <t xml:space="preserve">78 - Eau </t>
  </si>
  <si>
    <t xml:space="preserve">81 - Banques </t>
  </si>
  <si>
    <t xml:space="preserve">83 - Assurance </t>
  </si>
  <si>
    <t xml:space="preserve">84 - Assurance vie </t>
  </si>
  <si>
    <t xml:space="preserve">85 - Sociétés de portefeuille et holdings </t>
  </si>
  <si>
    <t xml:space="preserve">86 - Immobilier </t>
  </si>
  <si>
    <t xml:space="preserve">87 - Activités financières spécialisées et autres </t>
  </si>
  <si>
    <t xml:space="preserve">93 - Equipements des technologies information </t>
  </si>
  <si>
    <t xml:space="preserve">97 - Logiciels et services informatiques </t>
  </si>
  <si>
    <t>Canaux</t>
  </si>
  <si>
    <t>Chemins de Fer</t>
  </si>
  <si>
    <t>Docks</t>
  </si>
  <si>
    <t>Divers</t>
  </si>
  <si>
    <t>Total SBF 250</t>
  </si>
  <si>
    <r>
      <t>Sources</t>
    </r>
    <r>
      <rPr>
        <sz val="10"/>
        <rFont val="Arial"/>
        <family val="2"/>
      </rPr>
      <t xml:space="preserve"> : </t>
    </r>
  </si>
  <si>
    <r>
      <t>(1)</t>
    </r>
    <r>
      <rPr>
        <sz val="10"/>
        <rFont val="Arial"/>
        <family val="2"/>
      </rPr>
      <t>: Calculs de l'auteur d'après la classification FTSE</t>
    </r>
  </si>
  <si>
    <t>Dans la catégorie mines se trouvent les mines d'or, de métaux, l'extraction du caoutchouc et les houillères</t>
  </si>
  <si>
    <t>Dans la catégorie Ingénierie et biens industriels se trouvent les catégories construction mécanique, construction navale et matériel et outillage</t>
  </si>
  <si>
    <t>La catégorie divers contient des sociétés dont on n'a su ou les placer, par manque d'information sur l'activité qu'elles exerçaient</t>
  </si>
  <si>
    <t>(3): Capitalisation boursière avril 2002, selon classification FSTE (nouvelle classification adoptée par Euronext)</t>
  </si>
  <si>
    <t>D'après le site internet d'Euronext</t>
  </si>
  <si>
    <t>ACTIONS-Paris</t>
  </si>
  <si>
    <t>VALEURS A REVENU VARIABLE</t>
  </si>
  <si>
    <t>Source: Année boursière</t>
  </si>
  <si>
    <t>assurances</t>
  </si>
  <si>
    <t>Produit de base</t>
  </si>
  <si>
    <t>bque et sté fin</t>
  </si>
  <si>
    <t>pétrole et carburants</t>
  </si>
  <si>
    <t>sté foncière et imm</t>
  </si>
  <si>
    <t>minerais et métaux</t>
  </si>
  <si>
    <t>sté d'inv et de portefeuille</t>
  </si>
  <si>
    <t>prem transf mét ferreux</t>
  </si>
  <si>
    <t>agriculture</t>
  </si>
  <si>
    <t>produits chimiques</t>
  </si>
  <si>
    <t>alimentation, brasseries, distilleries</t>
  </si>
  <si>
    <t>PAS A LA BNF</t>
  </si>
  <si>
    <t>verre</t>
  </si>
  <si>
    <t>automobiles</t>
  </si>
  <si>
    <t>pâtes, papiers, cartons</t>
  </si>
  <si>
    <t>bâtiment</t>
  </si>
  <si>
    <t>construction</t>
  </si>
  <si>
    <t>caoutchouc</t>
  </si>
  <si>
    <t>bois et matéril de construction</t>
  </si>
  <si>
    <t>carrières</t>
  </si>
  <si>
    <t>bâtiment (construction)</t>
  </si>
  <si>
    <t>cinémas</t>
  </si>
  <si>
    <t>génie civil</t>
  </si>
  <si>
    <t>constructions mécaniques</t>
  </si>
  <si>
    <t>bien d'équipement</t>
  </si>
  <si>
    <t>constructions navales</t>
  </si>
  <si>
    <t>construction méca</t>
  </si>
  <si>
    <t>docks, ports</t>
  </si>
  <si>
    <t>contruction élec et électro</t>
  </si>
  <si>
    <t>hôtels, casinos</t>
  </si>
  <si>
    <t>matériel de transport</t>
  </si>
  <si>
    <t>imprimeries</t>
  </si>
  <si>
    <t>aviation engins et fusées</t>
  </si>
  <si>
    <t>magasins</t>
  </si>
  <si>
    <t>bien de consom durables</t>
  </si>
  <si>
    <t>matériel électrique</t>
  </si>
  <si>
    <t>automobiles et équipement</t>
  </si>
  <si>
    <t>métallurgie</t>
  </si>
  <si>
    <t>équipement ménager</t>
  </si>
  <si>
    <t>mines d'argent et d'or</t>
  </si>
  <si>
    <t>divers</t>
  </si>
  <si>
    <t>mines métalliques diverses</t>
  </si>
  <si>
    <t>biens de conso non durables</t>
  </si>
  <si>
    <t>pharmacie, parfumerie</t>
  </si>
  <si>
    <t>textiles habillement</t>
  </si>
  <si>
    <t>services publics</t>
  </si>
  <si>
    <t>imprimerie édition</t>
  </si>
  <si>
    <t>textiles</t>
  </si>
  <si>
    <t>bien divers</t>
  </si>
  <si>
    <t>transports maritimes et aériens</t>
  </si>
  <si>
    <t>biens de conso alimentaires</t>
  </si>
  <si>
    <t>transports terrestres et fluviaux</t>
  </si>
  <si>
    <t>boissons</t>
  </si>
  <si>
    <t xml:space="preserve"> autres</t>
  </si>
  <si>
    <t>valeur indus</t>
  </si>
  <si>
    <t>services</t>
  </si>
  <si>
    <t xml:space="preserve">transports </t>
  </si>
  <si>
    <t>Nombre Sté</t>
  </si>
  <si>
    <t>Valeur nominale</t>
  </si>
  <si>
    <t>Tableau : Introduction en bourse</t>
  </si>
  <si>
    <t>1er marché</t>
  </si>
  <si>
    <t>2nd marché</t>
  </si>
  <si>
    <t>nouv marché</t>
  </si>
  <si>
    <t>mar libre</t>
  </si>
  <si>
    <t>Tableau D-13 : Indice du volume des transactions, d'après INSEE</t>
  </si>
  <si>
    <t>actions FF</t>
  </si>
  <si>
    <t>actions €</t>
  </si>
  <si>
    <t xml:space="preserve">Tableau D-12 : Emissions nouvelles 1969-2001 Euronext </t>
  </si>
  <si>
    <t>Capitalisation boursière</t>
  </si>
</sst>
</file>

<file path=xl/styles.xml><?xml version="1.0" encoding="utf-8"?>
<styleSheet xmlns="http://schemas.openxmlformats.org/spreadsheetml/2006/main">
  <numFmts count="2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\ _F_-;\-* #,##0\ _F_-;_-* &quot;-&quot;??\ _F_-;_-@_-"/>
    <numFmt numFmtId="165" formatCode="_-* #,##0.0\ _F_-;\-* #,##0.0\ _F_-;_-* &quot;-&quot;??\ _F_-;_-@_-"/>
    <numFmt numFmtId="166" formatCode="0.0"/>
    <numFmt numFmtId="167" formatCode="_-* #,##0.0\ _F_-;\-* #,##0.0\ _F_-;_-* &quot;-&quot;?\ _F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General_)"/>
    <numFmt numFmtId="174" formatCode="_(* #,##0_);_(* \(#,##0\);_(* &quot;-&quot;??_);_(@_)"/>
    <numFmt numFmtId="175" formatCode="_-* #,##0.000\ _F_-;\-* #,##0.000\ _F_-;_-* &quot;-&quot;??\ _F_-;_-@_-"/>
    <numFmt numFmtId="176" formatCode="_-* #,##0.000\ _F_-;\-* #,##0.000\ _F_-;_-* &quot;-&quot;???\ _F_-;_-@_-"/>
    <numFmt numFmtId="177" formatCode="_-* #,##0.0000\ _F_-;\-* #,##0.0000\ _F_-;_-* &quot;-&quot;??\ _F_-;_-@_-"/>
    <numFmt numFmtId="178" formatCode="yyyy"/>
    <numFmt numFmtId="179" formatCode="0.00000000"/>
    <numFmt numFmtId="180" formatCode="_-* #,##0.00000\ _F_-;\-* #,##0.00000\ _F_-;_-* &quot;-&quot;??\ _F_-;_-@_-"/>
    <numFmt numFmtId="181" formatCode="_-* #,##0.000000\ _F_-;\-* #,##0.000000\ _F_-;_-* &quot;-&quot;??\ _F_-;_-@_-"/>
    <numFmt numFmtId="182" formatCode="_-* #,##0.000000\ _F_-;\-* #,##0.000000\ _F_-;_-* &quot;-&quot;??????\ _F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.75"/>
      <name val="Tms Rm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1" applyBorder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164" fontId="0" fillId="0" borderId="5" xfId="15" applyNumberFormat="1" applyBorder="1" applyAlignment="1">
      <alignment/>
    </xf>
    <xf numFmtId="164" fontId="0" fillId="0" borderId="4" xfId="15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5" xfId="0" applyBorder="1" applyAlignment="1">
      <alignment horizontal="center"/>
    </xf>
    <xf numFmtId="43" fontId="0" fillId="0" borderId="5" xfId="15" applyBorder="1" applyAlignment="1">
      <alignment horizontal="center"/>
    </xf>
    <xf numFmtId="49" fontId="0" fillId="0" borderId="0" xfId="21" applyNumberFormat="1" applyFont="1" applyAlignment="1">
      <alignment horizontal="center" vertical="justify"/>
      <protection/>
    </xf>
    <xf numFmtId="49" fontId="0" fillId="0" borderId="9" xfId="21" applyNumberFormat="1" applyFont="1" applyBorder="1" applyAlignment="1">
      <alignment horizontal="center" vertical="justify"/>
      <protection/>
    </xf>
    <xf numFmtId="49" fontId="0" fillId="0" borderId="3" xfId="21" applyNumberFormat="1" applyFont="1" applyBorder="1" applyAlignment="1">
      <alignment horizontal="center" vertical="justify"/>
      <protection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64" fontId="0" fillId="0" borderId="1" xfId="15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5" applyBorder="1" applyAlignment="1">
      <alignment horizontal="center"/>
    </xf>
    <xf numFmtId="43" fontId="0" fillId="0" borderId="5" xfId="15" applyFont="1" applyBorder="1" applyAlignment="1">
      <alignment vertical="justify"/>
    </xf>
    <xf numFmtId="43" fontId="0" fillId="0" borderId="4" xfId="15" applyBorder="1" applyAlignment="1">
      <alignment/>
    </xf>
    <xf numFmtId="43" fontId="0" fillId="0" borderId="4" xfId="15" applyBorder="1" applyAlignment="1">
      <alignment/>
    </xf>
    <xf numFmtId="43" fontId="0" fillId="0" borderId="0" xfId="15" applyBorder="1" applyAlignment="1">
      <alignment horizontal="center"/>
    </xf>
    <xf numFmtId="43" fontId="0" fillId="0" borderId="0" xfId="15" applyBorder="1" applyAlignment="1">
      <alignment/>
    </xf>
    <xf numFmtId="164" fontId="0" fillId="0" borderId="5" xfId="15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2" xfId="0" applyNumberFormat="1" applyFont="1" applyBorder="1" applyAlignment="1">
      <alignment horizontal="center" vertical="justify"/>
    </xf>
    <xf numFmtId="0" fontId="0" fillId="0" borderId="3" xfId="0" applyBorder="1" applyAlignment="1">
      <alignment horizontal="center"/>
    </xf>
    <xf numFmtId="43" fontId="0" fillId="0" borderId="5" xfId="15" applyBorder="1" applyAlignment="1">
      <alignment/>
    </xf>
    <xf numFmtId="43" fontId="0" fillId="0" borderId="5" xfId="15" applyBorder="1" applyAlignment="1">
      <alignment/>
    </xf>
    <xf numFmtId="43" fontId="0" fillId="0" borderId="10" xfId="15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64" fontId="0" fillId="0" borderId="9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8" xfId="0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43" fontId="0" fillId="0" borderId="3" xfId="15" applyBorder="1" applyAlignment="1">
      <alignment horizontal="center"/>
    </xf>
    <xf numFmtId="0" fontId="5" fillId="0" borderId="0" xfId="0" applyFont="1" applyAlignment="1">
      <alignment/>
    </xf>
    <xf numFmtId="164" fontId="0" fillId="0" borderId="10" xfId="15" applyNumberFormat="1" applyBorder="1" applyAlignment="1">
      <alignment/>
    </xf>
    <xf numFmtId="164" fontId="0" fillId="0" borderId="11" xfId="15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4" xfId="15" applyFont="1" applyBorder="1" applyAlignment="1">
      <alignment vertical="justify"/>
    </xf>
    <xf numFmtId="43" fontId="0" fillId="0" borderId="11" xfId="15" applyBorder="1" applyAlignment="1">
      <alignment/>
    </xf>
    <xf numFmtId="49" fontId="0" fillId="0" borderId="0" xfId="21" applyNumberFormat="1" applyFont="1" applyBorder="1" applyAlignment="1">
      <alignment horizontal="center" vertical="justify"/>
      <protection/>
    </xf>
    <xf numFmtId="49" fontId="0" fillId="0" borderId="10" xfId="21" applyNumberFormat="1" applyFont="1" applyBorder="1" applyAlignment="1">
      <alignment horizontal="center" vertical="justify"/>
      <protection/>
    </xf>
    <xf numFmtId="49" fontId="0" fillId="0" borderId="13" xfId="21" applyNumberFormat="1" applyFont="1" applyBorder="1" applyAlignment="1">
      <alignment horizontal="center" vertical="justify"/>
      <protection/>
    </xf>
    <xf numFmtId="164" fontId="0" fillId="0" borderId="10" xfId="15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6" fontId="3" fillId="0" borderId="10" xfId="0" applyNumberFormat="1" applyFont="1" applyFill="1" applyBorder="1" applyAlignment="1" applyProtection="1">
      <alignment horizontal="center" vertical="justify"/>
      <protection locked="0"/>
    </xf>
    <xf numFmtId="164" fontId="0" fillId="0" borderId="10" xfId="15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15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15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0" fillId="0" borderId="10" xfId="15" applyNumberFormat="1" applyBorder="1" applyAlignment="1">
      <alignment/>
    </xf>
    <xf numFmtId="43" fontId="0" fillId="0" borderId="10" xfId="15" applyFont="1" applyBorder="1" applyAlignment="1">
      <alignment/>
    </xf>
    <xf numFmtId="165" fontId="0" fillId="0" borderId="11" xfId="15" applyNumberFormat="1" applyBorder="1" applyAlignment="1">
      <alignment/>
    </xf>
    <xf numFmtId="43" fontId="0" fillId="0" borderId="11" xfId="15" applyFont="1" applyBorder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10" xfId="15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1" xfId="15" applyNumberFormat="1" applyBorder="1" applyAlignment="1">
      <alignment horizontal="center"/>
    </xf>
    <xf numFmtId="166" fontId="0" fillId="0" borderId="5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13" xfId="0" applyBorder="1" applyAlignment="1">
      <alignment horizontal="center"/>
    </xf>
    <xf numFmtId="14" fontId="0" fillId="0" borderId="5" xfId="0" applyNumberFormat="1" applyBorder="1" applyAlignment="1">
      <alignment/>
    </xf>
    <xf numFmtId="14" fontId="0" fillId="0" borderId="4" xfId="0" applyNumberFormat="1" applyBorder="1" applyAlignment="1">
      <alignment/>
    </xf>
    <xf numFmtId="0" fontId="7" fillId="0" borderId="6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" xfId="0" applyFont="1" applyFill="1" applyBorder="1" applyAlignment="1">
      <alignment horizontal="left"/>
    </xf>
    <xf numFmtId="164" fontId="0" fillId="0" borderId="3" xfId="15" applyNumberFormat="1" applyFont="1" applyFill="1" applyBorder="1" applyAlignment="1">
      <alignment/>
    </xf>
    <xf numFmtId="43" fontId="0" fillId="0" borderId="5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2" xfId="19" applyFont="1" applyBorder="1" applyAlignment="1">
      <alignment horizontal="left"/>
      <protection/>
    </xf>
    <xf numFmtId="164" fontId="0" fillId="0" borderId="5" xfId="15" applyNumberFormat="1" applyFont="1" applyFill="1" applyBorder="1" applyAlignment="1">
      <alignment/>
    </xf>
    <xf numFmtId="3" fontId="0" fillId="0" borderId="5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" xfId="0" applyFont="1" applyBorder="1" applyAlignment="1">
      <alignment horizontal="left"/>
    </xf>
    <xf numFmtId="164" fontId="0" fillId="0" borderId="5" xfId="15" applyNumberFormat="1" applyFont="1" applyFill="1" applyBorder="1" applyAlignment="1">
      <alignment/>
    </xf>
    <xf numFmtId="3" fontId="0" fillId="0" borderId="5" xfId="19" applyNumberFormat="1" applyFont="1" applyBorder="1" applyAlignment="1">
      <alignment horizontal="center"/>
      <protection/>
    </xf>
    <xf numFmtId="0" fontId="0" fillId="0" borderId="5" xfId="19" applyFont="1" applyBorder="1" applyAlignment="1">
      <alignment horizontal="left"/>
      <protection/>
    </xf>
    <xf numFmtId="3" fontId="0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64" fontId="0" fillId="0" borderId="5" xfId="15" applyNumberForma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14" xfId="0" applyFont="1" applyBorder="1" applyAlignment="1">
      <alignment/>
    </xf>
    <xf numFmtId="3" fontId="0" fillId="0" borderId="8" xfId="19" applyNumberFormat="1" applyFont="1" applyBorder="1" applyAlignment="1">
      <alignment horizontal="right"/>
      <protection/>
    </xf>
    <xf numFmtId="3" fontId="0" fillId="0" borderId="8" xfId="19" applyNumberFormat="1" applyFont="1" applyBorder="1" applyAlignment="1">
      <alignment horizontal="center"/>
      <protection/>
    </xf>
    <xf numFmtId="3" fontId="0" fillId="0" borderId="12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left"/>
      <protection/>
    </xf>
    <xf numFmtId="3" fontId="0" fillId="0" borderId="0" xfId="19" applyNumberFormat="1" applyFont="1" applyAlignment="1">
      <alignment horizontal="right"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3" xfId="15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LASH" xfId="19"/>
    <cellStyle name="Normal_InterwarVilla" xfId="20"/>
    <cellStyle name="Normal_Villa1890-198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5">
      <selection activeCell="H14" sqref="H14:H46"/>
    </sheetView>
  </sheetViews>
  <sheetFormatPr defaultColWidth="11.421875" defaultRowHeight="12.75"/>
  <cols>
    <col min="2" max="2" width="8.28125" style="0" customWidth="1"/>
    <col min="3" max="3" width="14.421875" style="0" customWidth="1"/>
    <col min="4" max="4" width="13.421875" style="0" customWidth="1"/>
    <col min="5" max="5" width="13.7109375" style="0" customWidth="1"/>
    <col min="6" max="6" width="10.57421875" style="0" customWidth="1"/>
    <col min="7" max="7" width="12.00390625" style="0" customWidth="1"/>
  </cols>
  <sheetData>
    <row r="1" spans="1:8" ht="18.75">
      <c r="A1" s="129" t="s">
        <v>81</v>
      </c>
      <c r="B1" s="130"/>
      <c r="C1" s="130"/>
      <c r="D1" s="130"/>
      <c r="E1" s="130"/>
      <c r="F1" s="130"/>
      <c r="G1" s="130"/>
      <c r="H1" s="131"/>
    </row>
    <row r="2" spans="1:8" ht="18.75">
      <c r="A2" s="74"/>
      <c r="B2" s="74"/>
      <c r="C2" s="74"/>
      <c r="D2" s="74"/>
      <c r="E2" s="74"/>
      <c r="F2" s="74"/>
      <c r="G2" s="74"/>
      <c r="H2" s="74"/>
    </row>
    <row r="3" spans="1:8" ht="18.75">
      <c r="A3" s="74"/>
      <c r="B3" s="74"/>
      <c r="C3" s="74"/>
      <c r="D3" s="74"/>
      <c r="E3" s="74"/>
      <c r="F3" s="74"/>
      <c r="G3" s="74"/>
      <c r="H3" s="74"/>
    </row>
    <row r="5" ht="15.75">
      <c r="B5" s="51" t="s">
        <v>80</v>
      </c>
    </row>
    <row r="7" spans="2:10" ht="12.75">
      <c r="B7" s="7"/>
      <c r="C7" s="17" t="s">
        <v>26</v>
      </c>
      <c r="D7" s="16" t="s">
        <v>27</v>
      </c>
      <c r="E7" s="17" t="s">
        <v>28</v>
      </c>
      <c r="F7" s="16" t="s">
        <v>29</v>
      </c>
      <c r="G7" s="17" t="s">
        <v>30</v>
      </c>
      <c r="H7" s="17" t="s">
        <v>56</v>
      </c>
      <c r="I7" s="15"/>
      <c r="J7" s="15"/>
    </row>
    <row r="8" spans="2:8" ht="12.75">
      <c r="B8" s="8"/>
      <c r="C8" s="20" t="s">
        <v>31</v>
      </c>
      <c r="D8" s="25" t="s">
        <v>11</v>
      </c>
      <c r="E8" s="20" t="s">
        <v>10</v>
      </c>
      <c r="F8" s="26" t="s">
        <v>23</v>
      </c>
      <c r="G8" s="20" t="s">
        <v>24</v>
      </c>
      <c r="H8" s="20" t="s">
        <v>23</v>
      </c>
    </row>
    <row r="9" spans="2:8" ht="12.75">
      <c r="B9" s="35">
        <v>1964</v>
      </c>
      <c r="C9" s="13"/>
      <c r="D9" s="33">
        <f>E9/6.55957</f>
        <v>1391.8331536975745</v>
      </c>
      <c r="E9" s="32">
        <v>9129.827</v>
      </c>
      <c r="F9" s="30">
        <v>2.0326582909762063</v>
      </c>
      <c r="G9" s="14">
        <v>8.916311390174702</v>
      </c>
      <c r="H9" s="50"/>
    </row>
    <row r="10" spans="2:8" ht="12.75">
      <c r="B10" s="13">
        <v>1965</v>
      </c>
      <c r="C10" s="13"/>
      <c r="D10" s="33">
        <f>E10/6.55957</f>
        <v>1240.2229109530044</v>
      </c>
      <c r="E10" s="32">
        <v>8135.329</v>
      </c>
      <c r="F10" s="30">
        <v>1.682633074657489</v>
      </c>
      <c r="G10" s="14">
        <v>8.41678032654111</v>
      </c>
      <c r="H10" s="14"/>
    </row>
    <row r="11" spans="2:8" ht="12.75">
      <c r="B11" s="13">
        <v>1966</v>
      </c>
      <c r="C11" s="13"/>
      <c r="D11" s="33">
        <f>E11/6.55957</f>
        <v>1561.791702809788</v>
      </c>
      <c r="E11" s="32">
        <v>10244.682</v>
      </c>
      <c r="F11" s="30">
        <v>1.9572733733779633</v>
      </c>
      <c r="G11" s="14">
        <v>11.426936122147021</v>
      </c>
      <c r="H11" s="14"/>
    </row>
    <row r="12" spans="2:8" ht="12.75">
      <c r="B12" s="13">
        <v>1967</v>
      </c>
      <c r="C12" s="13"/>
      <c r="D12" s="33">
        <f>E12/6.55957</f>
        <v>1419.273062106205</v>
      </c>
      <c r="E12" s="32">
        <v>9309.821</v>
      </c>
      <c r="F12" s="30">
        <v>1.6466222370792498</v>
      </c>
      <c r="G12" s="14">
        <v>10.38994260110373</v>
      </c>
      <c r="H12" s="14"/>
    </row>
    <row r="13" spans="2:8" ht="12.75">
      <c r="B13" s="13">
        <v>1968</v>
      </c>
      <c r="C13" s="13"/>
      <c r="D13" s="33">
        <f>E13/6.55957</f>
        <v>2287.4107601565347</v>
      </c>
      <c r="E13" s="32">
        <v>15004.431</v>
      </c>
      <c r="F13" s="30">
        <v>2.4416624763838914</v>
      </c>
      <c r="G13" s="14">
        <v>14.98007235374774</v>
      </c>
      <c r="H13" s="14"/>
    </row>
    <row r="14" spans="2:8" ht="12.75">
      <c r="B14" s="24">
        <v>1969</v>
      </c>
      <c r="C14" s="10">
        <v>6598</v>
      </c>
      <c r="D14" s="21">
        <v>3994</v>
      </c>
      <c r="E14" s="10">
        <v>26198</v>
      </c>
      <c r="F14" s="31">
        <v>3.7388912912861487</v>
      </c>
      <c r="G14" s="27">
        <v>20.023081802826376</v>
      </c>
      <c r="H14" s="36">
        <v>6.921484545018392</v>
      </c>
    </row>
    <row r="15" spans="2:8" ht="12.75">
      <c r="B15" s="24">
        <v>1970</v>
      </c>
      <c r="C15" s="10">
        <v>5354</v>
      </c>
      <c r="D15" s="21">
        <v>2863</v>
      </c>
      <c r="E15" s="10">
        <v>18787</v>
      </c>
      <c r="F15" s="22">
        <v>2.36755515620924</v>
      </c>
      <c r="G15" s="27">
        <v>14.300829717591535</v>
      </c>
      <c r="H15" s="36">
        <v>5.032230660553088</v>
      </c>
    </row>
    <row r="16" spans="2:8" ht="12.75">
      <c r="B16" s="24">
        <v>1971</v>
      </c>
      <c r="C16" s="10">
        <v>5675</v>
      </c>
      <c r="D16" s="21">
        <v>2780</v>
      </c>
      <c r="E16" s="10">
        <v>18233</v>
      </c>
      <c r="F16" s="22">
        <v>2.062122675545643</v>
      </c>
      <c r="G16" s="27">
        <v>14.127428115387298</v>
      </c>
      <c r="H16" s="36">
        <v>4.8188426860841425</v>
      </c>
    </row>
    <row r="17" spans="2:8" ht="12.75">
      <c r="B17" s="24">
        <v>1972</v>
      </c>
      <c r="C17" s="10">
        <v>8899</v>
      </c>
      <c r="D17" s="21">
        <v>5367</v>
      </c>
      <c r="E17" s="10">
        <v>35200</v>
      </c>
      <c r="F17" s="22">
        <v>3.5629441660331986</v>
      </c>
      <c r="G17" s="27">
        <v>21.505901903761092</v>
      </c>
      <c r="H17" s="36">
        <v>6.76638616320853</v>
      </c>
    </row>
    <row r="18" spans="2:8" ht="12.75">
      <c r="B18" s="24">
        <v>1973</v>
      </c>
      <c r="C18" s="10">
        <v>10581</v>
      </c>
      <c r="D18" s="21">
        <v>5553</v>
      </c>
      <c r="E18" s="10">
        <v>36429</v>
      </c>
      <c r="F18" s="22">
        <v>3.224276111113569</v>
      </c>
      <c r="G18" s="27">
        <v>21.706151536096478</v>
      </c>
      <c r="H18" s="36">
        <v>7.032098294832826</v>
      </c>
    </row>
    <row r="19" spans="2:8" ht="12.75">
      <c r="B19" s="24">
        <v>1974</v>
      </c>
      <c r="C19" s="10">
        <v>8293</v>
      </c>
      <c r="D19" s="21">
        <v>2781</v>
      </c>
      <c r="E19" s="10">
        <v>18241</v>
      </c>
      <c r="F19" s="22">
        <v>1.399946890891481</v>
      </c>
      <c r="G19" s="27">
        <v>14.8963275705781</v>
      </c>
      <c r="H19" s="36">
        <v>4.814879979642415</v>
      </c>
    </row>
    <row r="20" spans="2:8" ht="12.75">
      <c r="B20" s="24">
        <v>1975</v>
      </c>
      <c r="C20" s="10">
        <v>8969</v>
      </c>
      <c r="D20" s="21">
        <v>3953</v>
      </c>
      <c r="E20" s="10">
        <v>25933</v>
      </c>
      <c r="F20" s="22">
        <v>1.7666927359382623</v>
      </c>
      <c r="G20" s="27">
        <v>16.06723542932907</v>
      </c>
      <c r="H20" s="36">
        <v>4.685257890419686</v>
      </c>
    </row>
    <row r="21" spans="2:8" ht="12.75">
      <c r="B21" s="24">
        <v>1976</v>
      </c>
      <c r="C21" s="10">
        <v>8516</v>
      </c>
      <c r="D21" s="21">
        <v>3195</v>
      </c>
      <c r="E21" s="10">
        <v>20957</v>
      </c>
      <c r="F21" s="22">
        <v>1.232363825179221</v>
      </c>
      <c r="G21" s="27">
        <v>15.058994294583448</v>
      </c>
      <c r="H21" s="36">
        <v>3.8554281261646763</v>
      </c>
    </row>
    <row r="22" spans="2:8" ht="12.75">
      <c r="B22" s="24">
        <v>1977</v>
      </c>
      <c r="C22" s="10">
        <v>7488</v>
      </c>
      <c r="D22" s="21">
        <v>2642</v>
      </c>
      <c r="E22" s="10">
        <v>17327</v>
      </c>
      <c r="F22" s="22">
        <v>0.9034817444753189</v>
      </c>
      <c r="G22" s="27">
        <v>12.956994473816058</v>
      </c>
      <c r="H22" s="36">
        <v>3.0219060022148394</v>
      </c>
    </row>
    <row r="23" spans="2:8" ht="12.75">
      <c r="B23" s="24">
        <v>1978</v>
      </c>
      <c r="C23" s="10">
        <v>13242</v>
      </c>
      <c r="D23" s="21">
        <v>6208</v>
      </c>
      <c r="E23" s="10">
        <v>40723</v>
      </c>
      <c r="F23" s="22">
        <v>1.8658125124851779</v>
      </c>
      <c r="G23" s="27">
        <v>20.78266061741185</v>
      </c>
      <c r="H23" s="36">
        <v>4.7123000021700205</v>
      </c>
    </row>
    <row r="24" spans="2:8" ht="12.75">
      <c r="B24" s="24">
        <v>1979</v>
      </c>
      <c r="C24" s="10">
        <v>14925</v>
      </c>
      <c r="D24" s="21">
        <v>6039</v>
      </c>
      <c r="E24" s="10">
        <v>39614</v>
      </c>
      <c r="F24" s="22">
        <v>1.596632457336412</v>
      </c>
      <c r="G24" s="27">
        <v>17.203283102444956</v>
      </c>
      <c r="H24" s="36">
        <v>4.67466849305257</v>
      </c>
    </row>
    <row r="25" spans="2:8" ht="12.75">
      <c r="B25" s="24">
        <v>1980</v>
      </c>
      <c r="C25" s="10">
        <v>18885</v>
      </c>
      <c r="D25" s="21">
        <v>6860</v>
      </c>
      <c r="E25" s="10">
        <v>44996</v>
      </c>
      <c r="F25" s="22">
        <v>1.6022533245260913</v>
      </c>
      <c r="G25" s="27">
        <v>17.472003479179286</v>
      </c>
      <c r="H25" s="36">
        <v>5.24882333163849</v>
      </c>
    </row>
    <row r="26" spans="2:8" ht="12.75">
      <c r="B26" s="24">
        <v>1981</v>
      </c>
      <c r="C26" s="10">
        <v>23392</v>
      </c>
      <c r="D26" s="21">
        <v>7227</v>
      </c>
      <c r="E26" s="10">
        <v>47410</v>
      </c>
      <c r="F26" s="22">
        <v>1.498039057079048</v>
      </c>
      <c r="G26" s="27">
        <v>20.815679593960336</v>
      </c>
      <c r="H26" s="36">
        <v>5.801628154869933</v>
      </c>
    </row>
    <row r="27" spans="2:8" ht="12.75">
      <c r="B27" s="24">
        <v>1982</v>
      </c>
      <c r="C27" s="10">
        <v>34325</v>
      </c>
      <c r="D27" s="21">
        <v>7443</v>
      </c>
      <c r="E27" s="10">
        <v>48827</v>
      </c>
      <c r="F27" s="22">
        <v>1.3465724550409388</v>
      </c>
      <c r="G27" s="27">
        <v>23.592595634884205</v>
      </c>
      <c r="H27" s="36">
        <v>7.475339981739708</v>
      </c>
    </row>
    <row r="28" spans="2:8" ht="12.75">
      <c r="B28" s="24">
        <v>1983</v>
      </c>
      <c r="C28" s="10">
        <v>51194</v>
      </c>
      <c r="D28" s="21">
        <v>10204</v>
      </c>
      <c r="E28" s="10">
        <v>66933</v>
      </c>
      <c r="F28" s="22">
        <v>1.6706110922805901</v>
      </c>
      <c r="G28" s="27">
        <v>19.75636968995726</v>
      </c>
      <c r="H28" s="36">
        <v>10.110210043052836</v>
      </c>
    </row>
    <row r="29" spans="2:8" ht="12.75">
      <c r="B29" s="24">
        <v>1984</v>
      </c>
      <c r="C29" s="10">
        <v>79792</v>
      </c>
      <c r="D29" s="21">
        <v>11238</v>
      </c>
      <c r="E29" s="10">
        <v>73718</v>
      </c>
      <c r="F29" s="22">
        <v>1.6900382928316087</v>
      </c>
      <c r="G29" s="27">
        <v>17.0842835159538</v>
      </c>
      <c r="H29" s="36">
        <v>14.493027896106772</v>
      </c>
    </row>
    <row r="30" spans="2:8" ht="12.75">
      <c r="B30" s="24">
        <v>1985</v>
      </c>
      <c r="C30" s="10">
        <v>138962</v>
      </c>
      <c r="D30" s="21">
        <v>22700</v>
      </c>
      <c r="E30" s="10">
        <v>148903</v>
      </c>
      <c r="F30" s="22">
        <v>3.1680525464863516</v>
      </c>
      <c r="G30" s="27">
        <v>22.04964253348102</v>
      </c>
      <c r="H30" s="36">
        <v>23.345053688982226</v>
      </c>
    </row>
    <row r="31" spans="2:8" ht="12.75">
      <c r="B31" s="24">
        <v>1986</v>
      </c>
      <c r="C31" s="10">
        <v>327829</v>
      </c>
      <c r="D31" s="21">
        <v>61424</v>
      </c>
      <c r="E31" s="10">
        <v>402918</v>
      </c>
      <c r="F31" s="22">
        <v>7.948204247690408</v>
      </c>
      <c r="G31" s="27">
        <v>35.027210292967055</v>
      </c>
      <c r="H31" s="36">
        <v>50.90949984682765</v>
      </c>
    </row>
    <row r="32" spans="2:8" ht="12.75">
      <c r="B32" s="24">
        <v>1987</v>
      </c>
      <c r="C32" s="10">
        <v>471021</v>
      </c>
      <c r="D32" s="21">
        <v>85080</v>
      </c>
      <c r="E32" s="10">
        <v>558091</v>
      </c>
      <c r="F32" s="22">
        <v>10.457698946830336</v>
      </c>
      <c r="G32" s="27">
        <v>57.67434602478765</v>
      </c>
      <c r="H32" s="36">
        <v>69.23376478297891</v>
      </c>
    </row>
    <row r="33" spans="2:8" ht="12.75">
      <c r="B33" s="24">
        <v>1988</v>
      </c>
      <c r="C33" s="10">
        <v>604093</v>
      </c>
      <c r="D33" s="21">
        <v>67576</v>
      </c>
      <c r="E33" s="10">
        <v>443266</v>
      </c>
      <c r="F33" s="22">
        <v>7.72901289116199</v>
      </c>
      <c r="G33" s="27">
        <v>28.83852440565182</v>
      </c>
      <c r="H33" s="36">
        <v>82.18584092108264</v>
      </c>
    </row>
    <row r="34" spans="2:8" ht="12.75">
      <c r="B34" s="24">
        <v>1989</v>
      </c>
      <c r="C34" s="10">
        <v>629171</v>
      </c>
      <c r="D34" s="21">
        <v>107714</v>
      </c>
      <c r="E34" s="10">
        <v>706557</v>
      </c>
      <c r="F34" s="22">
        <v>11.470677048158345</v>
      </c>
      <c r="G34" s="27">
        <v>32.2448696458553</v>
      </c>
      <c r="H34" s="36">
        <v>79.39309421291576</v>
      </c>
    </row>
    <row r="35" spans="2:8" ht="12.75">
      <c r="B35" s="24">
        <v>1990</v>
      </c>
      <c r="C35" s="10">
        <v>580195</v>
      </c>
      <c r="D35" s="21">
        <v>105141</v>
      </c>
      <c r="E35" s="10">
        <v>689679</v>
      </c>
      <c r="F35" s="22">
        <v>10.59498074195697</v>
      </c>
      <c r="G35" s="27">
        <v>39.69213344375568</v>
      </c>
      <c r="H35" s="36">
        <v>69.27247390152894</v>
      </c>
    </row>
    <row r="36" spans="2:8" ht="12.75">
      <c r="B36" s="24">
        <v>1991</v>
      </c>
      <c r="C36" s="10">
        <v>590104</v>
      </c>
      <c r="D36" s="21">
        <v>98100</v>
      </c>
      <c r="E36" s="10">
        <v>643499</v>
      </c>
      <c r="F36" s="22">
        <v>9.49613446960502</v>
      </c>
      <c r="G36" s="27">
        <v>32.27582810072883</v>
      </c>
      <c r="H36" s="36">
        <v>67.91642094395903</v>
      </c>
    </row>
    <row r="37" spans="2:8" ht="12.75">
      <c r="B37" s="24">
        <v>1992</v>
      </c>
      <c r="C37" s="10">
        <v>760280</v>
      </c>
      <c r="D37" s="21">
        <v>98603</v>
      </c>
      <c r="E37" s="10">
        <v>646785</v>
      </c>
      <c r="F37" s="22">
        <v>9.240385019256964</v>
      </c>
      <c r="G37" s="27">
        <v>33.484694426957354</v>
      </c>
      <c r="H37" s="36">
        <v>85.20167904600822</v>
      </c>
    </row>
    <row r="38" spans="2:8" ht="12.75">
      <c r="B38" s="24">
        <v>1993</v>
      </c>
      <c r="C38" s="10">
        <v>1251764</v>
      </c>
      <c r="D38" s="21">
        <v>146305</v>
      </c>
      <c r="E38" s="10">
        <v>959699</v>
      </c>
      <c r="F38" s="22">
        <v>13.56065002450867</v>
      </c>
      <c r="G38" s="27">
        <v>35.68499306341316</v>
      </c>
      <c r="H38" s="36">
        <v>139.98386520756262</v>
      </c>
    </row>
    <row r="39" spans="2:8" ht="12.75">
      <c r="B39" s="24">
        <v>1994</v>
      </c>
      <c r="C39" s="10">
        <v>1213975</v>
      </c>
      <c r="D39" s="21">
        <v>167707</v>
      </c>
      <c r="E39" s="10">
        <v>1100085.80599</v>
      </c>
      <c r="F39" s="22">
        <v>14.886837813922005</v>
      </c>
      <c r="G39" s="27">
        <v>45.60028112411677</v>
      </c>
      <c r="H39" s="36">
        <v>129.9427889225221</v>
      </c>
    </row>
    <row r="40" spans="2:8" ht="12.75">
      <c r="B40" s="24">
        <v>1995</v>
      </c>
      <c r="C40" s="10">
        <v>1019107</v>
      </c>
      <c r="D40" s="21">
        <v>157734</v>
      </c>
      <c r="E40" s="10">
        <v>1034667.21438</v>
      </c>
      <c r="F40" s="22">
        <v>13.50318998834698</v>
      </c>
      <c r="G40" s="27">
        <v>42.314233499195765</v>
      </c>
      <c r="H40" s="36">
        <v>105.40520811702747</v>
      </c>
    </row>
    <row r="41" spans="2:8" ht="12.75">
      <c r="B41" s="24">
        <v>1996</v>
      </c>
      <c r="C41" s="10">
        <v>1209428</v>
      </c>
      <c r="D41" s="21">
        <v>216271</v>
      </c>
      <c r="E41" s="10">
        <v>1418644.76347</v>
      </c>
      <c r="F41" s="22">
        <v>18.022017818825365</v>
      </c>
      <c r="G41" s="27">
        <v>46.08759236378746</v>
      </c>
      <c r="H41" s="36">
        <v>122.15079412382404</v>
      </c>
    </row>
    <row r="42" spans="2:8" ht="12.75">
      <c r="B42" s="24">
        <v>1997</v>
      </c>
      <c r="C42" s="10">
        <v>1146962</v>
      </c>
      <c r="D42" s="21">
        <v>361892</v>
      </c>
      <c r="E42" s="10">
        <v>2373855.90644</v>
      </c>
      <c r="F42" s="22">
        <v>29.173296167362146</v>
      </c>
      <c r="G42" s="27">
        <v>58.37150595430419</v>
      </c>
      <c r="H42" s="36">
        <v>111.88307720038665</v>
      </c>
    </row>
    <row r="43" spans="2:8" ht="12.75">
      <c r="B43" s="24">
        <v>1998</v>
      </c>
      <c r="C43" s="10">
        <v>932170</v>
      </c>
      <c r="D43" s="21">
        <v>516163</v>
      </c>
      <c r="E43" s="10">
        <v>3385807.32991</v>
      </c>
      <c r="F43" s="22">
        <v>39.52542659082552</v>
      </c>
      <c r="G43" s="27">
        <v>61.13080606276609</v>
      </c>
      <c r="H43" s="36">
        <v>87.34942382931916</v>
      </c>
    </row>
    <row r="44" spans="2:8" ht="12.75">
      <c r="B44" s="24">
        <v>1999</v>
      </c>
      <c r="C44" s="10">
        <v>794925</v>
      </c>
      <c r="D44" s="21">
        <v>727235</v>
      </c>
      <c r="E44" s="10">
        <v>4770348.88895</v>
      </c>
      <c r="F44" s="36">
        <v>53.66651907608294</v>
      </c>
      <c r="G44" s="37">
        <v>48.709645010046884</v>
      </c>
      <c r="H44" s="36">
        <v>72.17933063998215</v>
      </c>
    </row>
    <row r="45" spans="2:8" ht="12.75">
      <c r="B45" s="13">
        <v>2000</v>
      </c>
      <c r="C45" s="21">
        <v>1231870</v>
      </c>
      <c r="D45" s="10">
        <v>1175220</v>
      </c>
      <c r="E45" s="21">
        <v>7708937.8554</v>
      </c>
      <c r="F45" s="36">
        <v>82.9430446749947</v>
      </c>
      <c r="G45" s="37">
        <v>76.26346528228423</v>
      </c>
      <c r="H45" s="36">
        <v>107.75916565058677</v>
      </c>
    </row>
    <row r="46" spans="2:8" ht="12.75">
      <c r="B46" s="20">
        <v>2001</v>
      </c>
      <c r="C46" s="23">
        <v>1304080</v>
      </c>
      <c r="D46" s="11">
        <v>1225390</v>
      </c>
      <c r="E46" s="23">
        <v>8038031.4823</v>
      </c>
      <c r="F46" s="29">
        <v>83.71865819498531</v>
      </c>
      <c r="G46" s="28">
        <v>92.90295678544352</v>
      </c>
      <c r="H46" s="29">
        <v>112.05875618526488</v>
      </c>
    </row>
    <row r="47" ht="12.75">
      <c r="G47" s="18"/>
    </row>
    <row r="48" spans="2:7" ht="12.75">
      <c r="B48" s="12" t="s">
        <v>37</v>
      </c>
      <c r="G48" s="19"/>
    </row>
    <row r="49" ht="12.75">
      <c r="B49" s="1" t="s">
        <v>32</v>
      </c>
    </row>
    <row r="50" ht="12.75">
      <c r="B50" s="1" t="s">
        <v>36</v>
      </c>
    </row>
    <row r="51" ht="12.75">
      <c r="B51" s="1" t="s">
        <v>35</v>
      </c>
    </row>
    <row r="52" ht="12.75">
      <c r="B52" s="1" t="s">
        <v>33</v>
      </c>
    </row>
    <row r="53" ht="12.75">
      <c r="B53" s="1" t="s">
        <v>34</v>
      </c>
    </row>
    <row r="54" ht="12.75">
      <c r="B54" s="1" t="s">
        <v>57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A3" sqref="A3"/>
    </sheetView>
  </sheetViews>
  <sheetFormatPr defaultColWidth="11.421875" defaultRowHeight="12.75"/>
  <sheetData>
    <row r="2" ht="15.75">
      <c r="B2" s="51" t="s">
        <v>266</v>
      </c>
    </row>
    <row r="4" spans="2:6" ht="12.75">
      <c r="B4" s="9"/>
      <c r="C4" s="57" t="s">
        <v>267</v>
      </c>
      <c r="D4" s="57" t="s">
        <v>268</v>
      </c>
      <c r="E4" s="57" t="s">
        <v>269</v>
      </c>
      <c r="F4" s="57" t="s">
        <v>270</v>
      </c>
    </row>
    <row r="5" spans="2:6" ht="12.75">
      <c r="B5" s="13">
        <v>1974</v>
      </c>
      <c r="C5" s="69">
        <v>6</v>
      </c>
      <c r="D5" s="69">
        <v>0</v>
      </c>
      <c r="E5" s="69"/>
      <c r="F5" s="69"/>
    </row>
    <row r="6" spans="2:6" ht="12.75">
      <c r="B6" s="13">
        <v>1975</v>
      </c>
      <c r="C6" s="69">
        <v>11</v>
      </c>
      <c r="D6" s="69">
        <v>0</v>
      </c>
      <c r="E6" s="69"/>
      <c r="F6" s="69"/>
    </row>
    <row r="7" spans="2:6" ht="12.75">
      <c r="B7" s="13">
        <v>1976</v>
      </c>
      <c r="C7" s="69">
        <v>9</v>
      </c>
      <c r="D7" s="69">
        <v>0</v>
      </c>
      <c r="E7" s="69"/>
      <c r="F7" s="69"/>
    </row>
    <row r="8" spans="2:6" ht="12.75">
      <c r="B8" s="13">
        <v>1977</v>
      </c>
      <c r="C8" s="69">
        <v>8</v>
      </c>
      <c r="D8" s="69">
        <v>0</v>
      </c>
      <c r="E8" s="69"/>
      <c r="F8" s="69"/>
    </row>
    <row r="9" spans="2:6" ht="12.75">
      <c r="B9" s="13">
        <v>1978</v>
      </c>
      <c r="C9" s="69">
        <v>5</v>
      </c>
      <c r="D9" s="69">
        <v>0</v>
      </c>
      <c r="E9" s="69"/>
      <c r="F9" s="69"/>
    </row>
    <row r="10" spans="2:6" ht="12.75">
      <c r="B10" s="13">
        <v>1979</v>
      </c>
      <c r="C10" s="69">
        <v>6</v>
      </c>
      <c r="D10" s="69">
        <v>0</v>
      </c>
      <c r="E10" s="69"/>
      <c r="F10" s="69"/>
    </row>
    <row r="11" spans="2:6" ht="12.75">
      <c r="B11" s="13">
        <v>1980</v>
      </c>
      <c r="C11" s="69">
        <v>11</v>
      </c>
      <c r="D11" s="69">
        <v>0</v>
      </c>
      <c r="E11" s="69"/>
      <c r="F11" s="69"/>
    </row>
    <row r="12" spans="2:6" ht="12.75">
      <c r="B12" s="13">
        <v>1981</v>
      </c>
      <c r="C12" s="69">
        <v>3</v>
      </c>
      <c r="D12" s="69">
        <v>0</v>
      </c>
      <c r="E12" s="69"/>
      <c r="F12" s="69"/>
    </row>
    <row r="13" spans="2:6" ht="12.75">
      <c r="B13" s="13">
        <v>1982</v>
      </c>
      <c r="C13" s="69">
        <v>3</v>
      </c>
      <c r="D13" s="69">
        <v>0</v>
      </c>
      <c r="E13" s="69"/>
      <c r="F13" s="69"/>
    </row>
    <row r="14" spans="2:6" ht="12.75">
      <c r="B14" s="13">
        <v>1983</v>
      </c>
      <c r="C14" s="69">
        <v>3</v>
      </c>
      <c r="D14" s="69">
        <v>47</v>
      </c>
      <c r="E14" s="69"/>
      <c r="F14" s="69"/>
    </row>
    <row r="15" spans="2:6" ht="12.75">
      <c r="B15" s="13">
        <v>1984</v>
      </c>
      <c r="C15" s="69">
        <v>5</v>
      </c>
      <c r="D15" s="69">
        <v>33</v>
      </c>
      <c r="E15" s="69"/>
      <c r="F15" s="69"/>
    </row>
    <row r="16" spans="2:6" ht="12.75">
      <c r="B16" s="13">
        <v>1985</v>
      </c>
      <c r="C16" s="69">
        <v>3</v>
      </c>
      <c r="D16" s="69">
        <v>57</v>
      </c>
      <c r="E16" s="69"/>
      <c r="F16" s="69"/>
    </row>
    <row r="17" spans="2:6" ht="12.75">
      <c r="B17" s="13">
        <v>1986</v>
      </c>
      <c r="C17" s="69">
        <v>7</v>
      </c>
      <c r="D17" s="69">
        <v>58</v>
      </c>
      <c r="E17" s="69"/>
      <c r="F17" s="69"/>
    </row>
    <row r="18" spans="2:6" ht="12.75">
      <c r="B18" s="13">
        <v>1987</v>
      </c>
      <c r="C18" s="69">
        <v>13</v>
      </c>
      <c r="D18" s="69">
        <v>87</v>
      </c>
      <c r="E18" s="69"/>
      <c r="F18" s="69"/>
    </row>
    <row r="19" spans="2:6" ht="12.75">
      <c r="B19" s="13">
        <v>1988</v>
      </c>
      <c r="C19" s="69">
        <v>6</v>
      </c>
      <c r="D19" s="69">
        <v>38</v>
      </c>
      <c r="E19" s="69"/>
      <c r="F19" s="69"/>
    </row>
    <row r="20" spans="2:6" ht="12.75">
      <c r="B20" s="13">
        <v>1989</v>
      </c>
      <c r="C20" s="69">
        <v>13</v>
      </c>
      <c r="D20" s="69">
        <v>41</v>
      </c>
      <c r="E20" s="69"/>
      <c r="F20" s="69"/>
    </row>
    <row r="21" spans="2:6" ht="12.75">
      <c r="B21" s="13">
        <v>1990</v>
      </c>
      <c r="C21" s="69">
        <v>4</v>
      </c>
      <c r="D21" s="69">
        <v>17</v>
      </c>
      <c r="E21" s="69"/>
      <c r="F21" s="69"/>
    </row>
    <row r="22" spans="2:6" ht="12.75">
      <c r="B22" s="13">
        <v>1991</v>
      </c>
      <c r="C22" s="69">
        <v>10</v>
      </c>
      <c r="D22" s="69">
        <v>13</v>
      </c>
      <c r="E22" s="69"/>
      <c r="F22" s="69"/>
    </row>
    <row r="23" spans="2:6" ht="12.75">
      <c r="B23" s="13">
        <v>1992</v>
      </c>
      <c r="C23" s="69">
        <v>5</v>
      </c>
      <c r="D23" s="69">
        <v>9</v>
      </c>
      <c r="E23" s="69"/>
      <c r="F23" s="69"/>
    </row>
    <row r="24" spans="2:6" ht="12.75">
      <c r="B24" s="13">
        <v>1993</v>
      </c>
      <c r="C24" s="69">
        <v>5</v>
      </c>
      <c r="D24" s="69">
        <v>10</v>
      </c>
      <c r="E24" s="69"/>
      <c r="F24" s="69"/>
    </row>
    <row r="25" spans="2:6" ht="12.75">
      <c r="B25" s="13">
        <v>1994</v>
      </c>
      <c r="C25" s="69">
        <v>9</v>
      </c>
      <c r="D25" s="69">
        <v>33</v>
      </c>
      <c r="E25" s="69"/>
      <c r="F25" s="69"/>
    </row>
    <row r="26" spans="2:6" ht="12.75">
      <c r="B26" s="13">
        <v>1995</v>
      </c>
      <c r="C26" s="69">
        <v>6</v>
      </c>
      <c r="D26" s="69">
        <v>20</v>
      </c>
      <c r="E26" s="69"/>
      <c r="F26" s="69"/>
    </row>
    <row r="27" spans="2:6" ht="12.75">
      <c r="B27" s="13">
        <v>1996</v>
      </c>
      <c r="C27" s="69">
        <v>6</v>
      </c>
      <c r="D27" s="69">
        <v>33</v>
      </c>
      <c r="E27" s="69">
        <v>18</v>
      </c>
      <c r="F27" s="69">
        <v>6</v>
      </c>
    </row>
    <row r="28" spans="2:6" ht="12.75">
      <c r="B28" s="13">
        <v>1997</v>
      </c>
      <c r="C28" s="69">
        <v>5</v>
      </c>
      <c r="D28" s="69">
        <v>44</v>
      </c>
      <c r="E28" s="69">
        <v>20</v>
      </c>
      <c r="F28" s="69">
        <v>19</v>
      </c>
    </row>
    <row r="29" spans="2:6" ht="12.75">
      <c r="B29" s="13">
        <v>1998</v>
      </c>
      <c r="C29" s="69">
        <v>12</v>
      </c>
      <c r="D29" s="69">
        <v>77</v>
      </c>
      <c r="E29" s="69">
        <v>42</v>
      </c>
      <c r="F29" s="69">
        <v>20</v>
      </c>
    </row>
    <row r="30" spans="2:6" ht="12.75">
      <c r="B30" s="13">
        <v>1999</v>
      </c>
      <c r="C30" s="69">
        <v>17</v>
      </c>
      <c r="D30" s="69">
        <v>33</v>
      </c>
      <c r="E30" s="69">
        <v>31</v>
      </c>
      <c r="F30" s="69">
        <v>34</v>
      </c>
    </row>
    <row r="31" spans="2:6" ht="12.75">
      <c r="B31" s="20">
        <v>2000</v>
      </c>
      <c r="C31" s="48"/>
      <c r="D31" s="48"/>
      <c r="E31" s="48"/>
      <c r="F31" s="48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43"/>
  <sheetViews>
    <sheetView workbookViewId="0" topLeftCell="A1">
      <selection activeCell="F8" sqref="F8"/>
    </sheetView>
  </sheetViews>
  <sheetFormatPr defaultColWidth="11.421875" defaultRowHeight="12.75"/>
  <cols>
    <col min="2" max="2" width="8.7109375" style="0" customWidth="1"/>
    <col min="3" max="3" width="16.140625" style="0" customWidth="1"/>
    <col min="4" max="4" width="13.8515625" style="0" customWidth="1"/>
  </cols>
  <sheetData>
    <row r="2" ht="15.75">
      <c r="B2" s="51" t="s">
        <v>274</v>
      </c>
    </row>
    <row r="4" spans="2:4" ht="12.75">
      <c r="B4" s="7"/>
      <c r="C4" s="132" t="s">
        <v>19</v>
      </c>
      <c r="D4" s="133"/>
    </row>
    <row r="5" spans="2:4" ht="12.75">
      <c r="B5" s="8"/>
      <c r="C5" s="20" t="s">
        <v>273</v>
      </c>
      <c r="D5" s="9" t="s">
        <v>272</v>
      </c>
    </row>
    <row r="6" spans="2:4" ht="12.75">
      <c r="B6" s="1">
        <v>1969</v>
      </c>
      <c r="C6" s="10">
        <v>1067</v>
      </c>
      <c r="D6" s="134">
        <f>C6*6.55957</f>
        <v>6999.061189999999</v>
      </c>
    </row>
    <row r="7" spans="2:4" ht="12.75">
      <c r="B7" s="1">
        <f>B6+1</f>
        <v>1970</v>
      </c>
      <c r="C7" s="10">
        <v>1221</v>
      </c>
      <c r="D7" s="36">
        <f aca="true" t="shared" si="0" ref="D7:D36">C7*6.55957</f>
        <v>8009.2349699999995</v>
      </c>
    </row>
    <row r="8" spans="2:4" ht="12.75">
      <c r="B8" s="1">
        <f aca="true" t="shared" si="1" ref="B8:B38">B7+1</f>
        <v>1971</v>
      </c>
      <c r="C8" s="10">
        <v>1124</v>
      </c>
      <c r="D8" s="36">
        <f t="shared" si="0"/>
        <v>7372.95668</v>
      </c>
    </row>
    <row r="9" spans="2:4" ht="12.75">
      <c r="B9" s="1">
        <f t="shared" si="1"/>
        <v>1972</v>
      </c>
      <c r="C9" s="10">
        <v>1274</v>
      </c>
      <c r="D9" s="36">
        <f t="shared" si="0"/>
        <v>8356.89218</v>
      </c>
    </row>
    <row r="10" spans="2:4" ht="12.75">
      <c r="B10" s="1">
        <f t="shared" si="1"/>
        <v>1973</v>
      </c>
      <c r="C10" s="10">
        <v>1458</v>
      </c>
      <c r="D10" s="36">
        <f t="shared" si="0"/>
        <v>9563.85306</v>
      </c>
    </row>
    <row r="11" spans="2:4" ht="12.75">
      <c r="B11" s="1">
        <f t="shared" si="1"/>
        <v>1974</v>
      </c>
      <c r="C11" s="10">
        <v>1467</v>
      </c>
      <c r="D11" s="36">
        <f t="shared" si="0"/>
        <v>9622.88919</v>
      </c>
    </row>
    <row r="12" spans="2:4" ht="12.75">
      <c r="B12" s="1">
        <f t="shared" si="1"/>
        <v>1975</v>
      </c>
      <c r="C12" s="10">
        <v>1332</v>
      </c>
      <c r="D12" s="36">
        <f t="shared" si="0"/>
        <v>8737.34724</v>
      </c>
    </row>
    <row r="13" spans="2:4" ht="12.75">
      <c r="B13" s="1">
        <f t="shared" si="1"/>
        <v>1976</v>
      </c>
      <c r="C13" s="10">
        <v>1299</v>
      </c>
      <c r="D13" s="36">
        <f t="shared" si="0"/>
        <v>8520.88143</v>
      </c>
    </row>
    <row r="14" spans="2:4" ht="12.75">
      <c r="B14" s="1">
        <f t="shared" si="1"/>
        <v>1977</v>
      </c>
      <c r="C14" s="10">
        <v>1514</v>
      </c>
      <c r="D14" s="36">
        <f t="shared" si="0"/>
        <v>9931.188979999999</v>
      </c>
    </row>
    <row r="15" spans="2:4" ht="12.75">
      <c r="B15" s="1">
        <f t="shared" si="1"/>
        <v>1978</v>
      </c>
      <c r="C15" s="10">
        <v>2018</v>
      </c>
      <c r="D15" s="36">
        <f t="shared" si="0"/>
        <v>13237.21226</v>
      </c>
    </row>
    <row r="16" spans="2:4" ht="12.75">
      <c r="B16" s="1">
        <f t="shared" si="1"/>
        <v>1979</v>
      </c>
      <c r="C16" s="10">
        <v>2531</v>
      </c>
      <c r="D16" s="36">
        <f t="shared" si="0"/>
        <v>16602.27167</v>
      </c>
    </row>
    <row r="17" spans="2:4" ht="12.75">
      <c r="B17" s="1">
        <f t="shared" si="1"/>
        <v>1980</v>
      </c>
      <c r="C17" s="10">
        <v>3679</v>
      </c>
      <c r="D17" s="36">
        <f t="shared" si="0"/>
        <v>24132.65803</v>
      </c>
    </row>
    <row r="18" spans="2:4" ht="12.75">
      <c r="B18" s="1">
        <f t="shared" si="1"/>
        <v>1981</v>
      </c>
      <c r="C18" s="10">
        <v>4809</v>
      </c>
      <c r="D18" s="36">
        <f t="shared" si="0"/>
        <v>31544.97213</v>
      </c>
    </row>
    <row r="19" spans="2:4" ht="12.75">
      <c r="B19" s="1">
        <f t="shared" si="1"/>
        <v>1982</v>
      </c>
      <c r="C19" s="10">
        <v>5650</v>
      </c>
      <c r="D19" s="36">
        <f t="shared" si="0"/>
        <v>37061.5705</v>
      </c>
    </row>
    <row r="20" spans="2:4" ht="12.75">
      <c r="B20" s="1">
        <f t="shared" si="1"/>
        <v>1983</v>
      </c>
      <c r="C20" s="10">
        <v>6314</v>
      </c>
      <c r="D20" s="36">
        <f t="shared" si="0"/>
        <v>41417.12498</v>
      </c>
    </row>
    <row r="21" spans="2:4" ht="12.75">
      <c r="B21" s="1">
        <f t="shared" si="1"/>
        <v>1984</v>
      </c>
      <c r="C21" s="10">
        <v>6857</v>
      </c>
      <c r="D21" s="36">
        <f t="shared" si="0"/>
        <v>44978.971489999996</v>
      </c>
    </row>
    <row r="22" spans="2:4" ht="12.75">
      <c r="B22" s="1">
        <f t="shared" si="1"/>
        <v>1985</v>
      </c>
      <c r="C22" s="10">
        <v>11825</v>
      </c>
      <c r="D22" s="36">
        <f t="shared" si="0"/>
        <v>77566.91525</v>
      </c>
    </row>
    <row r="23" spans="2:4" ht="12.75">
      <c r="B23" s="1">
        <f t="shared" si="1"/>
        <v>1986</v>
      </c>
      <c r="C23" s="10">
        <v>21938</v>
      </c>
      <c r="D23" s="36">
        <f t="shared" si="0"/>
        <v>143903.84666</v>
      </c>
    </row>
    <row r="24" spans="2:4" ht="12.75">
      <c r="B24" s="1">
        <f t="shared" si="1"/>
        <v>1987</v>
      </c>
      <c r="C24" s="10">
        <v>23881</v>
      </c>
      <c r="D24" s="36">
        <f t="shared" si="0"/>
        <v>156649.09117</v>
      </c>
    </row>
    <row r="25" spans="2:4" ht="12.75">
      <c r="B25" s="1">
        <f t="shared" si="1"/>
        <v>1988</v>
      </c>
      <c r="C25" s="10">
        <v>24223</v>
      </c>
      <c r="D25" s="36">
        <f t="shared" si="0"/>
        <v>158892.46411</v>
      </c>
    </row>
    <row r="26" spans="2:4" ht="12.75">
      <c r="B26" s="1">
        <f t="shared" si="1"/>
        <v>1989</v>
      </c>
      <c r="C26" s="10">
        <v>37640</v>
      </c>
      <c r="D26" s="36">
        <f t="shared" si="0"/>
        <v>246902.2148</v>
      </c>
    </row>
    <row r="27" spans="2:4" ht="12.75">
      <c r="B27" s="1">
        <f t="shared" si="1"/>
        <v>1990</v>
      </c>
      <c r="C27" s="10">
        <v>34714</v>
      </c>
      <c r="D27" s="36">
        <f t="shared" si="0"/>
        <v>227708.91298</v>
      </c>
    </row>
    <row r="28" spans="2:4" ht="12.75">
      <c r="B28" s="1">
        <f t="shared" si="1"/>
        <v>1991</v>
      </c>
      <c r="C28" s="10">
        <v>37098</v>
      </c>
      <c r="D28" s="36">
        <f t="shared" si="0"/>
        <v>243346.92786</v>
      </c>
    </row>
    <row r="29" spans="2:4" ht="12.75">
      <c r="B29" s="1">
        <f t="shared" si="1"/>
        <v>1992</v>
      </c>
      <c r="C29" s="10">
        <v>37720</v>
      </c>
      <c r="D29" s="36">
        <f t="shared" si="0"/>
        <v>247426.9804</v>
      </c>
    </row>
    <row r="30" spans="2:4" ht="12.75">
      <c r="B30" s="1">
        <f t="shared" si="1"/>
        <v>1993</v>
      </c>
      <c r="C30" s="10">
        <v>36644</v>
      </c>
      <c r="D30" s="36">
        <f t="shared" si="0"/>
        <v>240368.88308</v>
      </c>
    </row>
    <row r="31" spans="2:4" ht="12.75">
      <c r="B31" s="1">
        <f>B30+1</f>
        <v>1994</v>
      </c>
      <c r="C31" s="10">
        <v>40791</v>
      </c>
      <c r="D31" s="36">
        <f t="shared" si="0"/>
        <v>267571.41987</v>
      </c>
    </row>
    <row r="32" spans="2:4" ht="12.75">
      <c r="B32" s="1">
        <f t="shared" si="1"/>
        <v>1995</v>
      </c>
      <c r="C32" s="10">
        <v>39718</v>
      </c>
      <c r="D32" s="36">
        <f t="shared" si="0"/>
        <v>260533.00126</v>
      </c>
    </row>
    <row r="33" spans="2:4" ht="12.75">
      <c r="B33" s="1">
        <f t="shared" si="1"/>
        <v>1996</v>
      </c>
      <c r="C33" s="10">
        <v>43668</v>
      </c>
      <c r="D33" s="36">
        <f t="shared" si="0"/>
        <v>286443.30276</v>
      </c>
    </row>
    <row r="34" spans="2:4" ht="12.75">
      <c r="B34" s="1">
        <f t="shared" si="1"/>
        <v>1997</v>
      </c>
      <c r="C34" s="10">
        <v>44651</v>
      </c>
      <c r="D34" s="36">
        <f t="shared" si="0"/>
        <v>292891.36007</v>
      </c>
    </row>
    <row r="35" spans="2:4" ht="12.75">
      <c r="B35" s="1">
        <f t="shared" si="1"/>
        <v>1998</v>
      </c>
      <c r="C35" s="10">
        <v>48981</v>
      </c>
      <c r="D35" s="36">
        <f t="shared" si="0"/>
        <v>321294.29817</v>
      </c>
    </row>
    <row r="36" spans="2:4" ht="12.75">
      <c r="B36" s="1">
        <f t="shared" si="1"/>
        <v>1999</v>
      </c>
      <c r="C36" s="10">
        <v>32685</v>
      </c>
      <c r="D36" s="36">
        <f t="shared" si="0"/>
        <v>214399.54545</v>
      </c>
    </row>
    <row r="37" spans="2:4" ht="12.75">
      <c r="B37" s="1">
        <f t="shared" si="1"/>
        <v>2000</v>
      </c>
      <c r="C37" s="10"/>
      <c r="D37" s="43"/>
    </row>
    <row r="38" spans="2:4" ht="12.75">
      <c r="B38" s="1">
        <f t="shared" si="1"/>
        <v>2001</v>
      </c>
      <c r="C38" s="10"/>
      <c r="D38" s="43"/>
    </row>
    <row r="39" spans="2:4" ht="12.75">
      <c r="B39" s="8">
        <v>2002</v>
      </c>
      <c r="C39" s="11"/>
      <c r="D39" s="68"/>
    </row>
    <row r="41" ht="12.75">
      <c r="B41" s="12" t="s">
        <v>20</v>
      </c>
    </row>
    <row r="42" ht="12.75">
      <c r="B42" s="1" t="s">
        <v>21</v>
      </c>
    </row>
    <row r="43" ht="12.75">
      <c r="B43" s="1" t="s">
        <v>22</v>
      </c>
    </row>
  </sheetData>
  <mergeCells count="1">
    <mergeCell ref="C4:D4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40"/>
  <sheetViews>
    <sheetView workbookViewId="0" topLeftCell="A19">
      <selection activeCell="F12" sqref="F12"/>
    </sheetView>
  </sheetViews>
  <sheetFormatPr defaultColWidth="11.421875" defaultRowHeight="12.75"/>
  <sheetData>
    <row r="2" ht="15.75">
      <c r="B2" s="51" t="s">
        <v>271</v>
      </c>
    </row>
    <row r="4" spans="2:3" ht="12.75">
      <c r="B4" s="35">
        <v>1931</v>
      </c>
      <c r="C4" s="86">
        <v>100</v>
      </c>
    </row>
    <row r="5" spans="2:3" ht="12.75">
      <c r="B5" s="13">
        <f>B4+1</f>
        <v>1932</v>
      </c>
      <c r="C5" s="69">
        <v>155</v>
      </c>
    </row>
    <row r="6" spans="2:3" ht="12.75">
      <c r="B6" s="13">
        <f aca="true" t="shared" si="0" ref="B6:B40">B5+1</f>
        <v>1933</v>
      </c>
      <c r="C6" s="69">
        <v>81</v>
      </c>
    </row>
    <row r="7" spans="2:3" ht="12.75">
      <c r="B7" s="13">
        <f t="shared" si="0"/>
        <v>1934</v>
      </c>
      <c r="C7" s="69">
        <v>44</v>
      </c>
    </row>
    <row r="8" spans="2:3" ht="12.75">
      <c r="B8" s="13">
        <f t="shared" si="0"/>
        <v>1935</v>
      </c>
      <c r="C8" s="69">
        <v>58</v>
      </c>
    </row>
    <row r="9" spans="2:3" ht="12.75">
      <c r="B9" s="13">
        <f t="shared" si="0"/>
        <v>1936</v>
      </c>
      <c r="C9" s="69">
        <v>64</v>
      </c>
    </row>
    <row r="10" spans="2:3" ht="12.75">
      <c r="B10" s="13">
        <f t="shared" si="0"/>
        <v>1937</v>
      </c>
      <c r="C10" s="69">
        <v>63</v>
      </c>
    </row>
    <row r="11" spans="2:3" ht="12.75">
      <c r="B11" s="13">
        <f t="shared" si="0"/>
        <v>1938</v>
      </c>
      <c r="C11" s="69">
        <v>45</v>
      </c>
    </row>
    <row r="12" spans="2:3" ht="12.75">
      <c r="B12" s="13">
        <f t="shared" si="0"/>
        <v>1939</v>
      </c>
      <c r="C12" s="69"/>
    </row>
    <row r="13" spans="2:3" ht="12.75">
      <c r="B13" s="13">
        <f t="shared" si="0"/>
        <v>1940</v>
      </c>
      <c r="C13" s="69"/>
    </row>
    <row r="14" spans="2:3" ht="12.75">
      <c r="B14" s="13">
        <f t="shared" si="0"/>
        <v>1941</v>
      </c>
      <c r="C14" s="69"/>
    </row>
    <row r="15" spans="2:3" ht="12.75">
      <c r="B15" s="13">
        <f t="shared" si="0"/>
        <v>1942</v>
      </c>
      <c r="C15" s="69"/>
    </row>
    <row r="16" spans="2:3" ht="12.75">
      <c r="B16" s="13">
        <f t="shared" si="0"/>
        <v>1943</v>
      </c>
      <c r="C16" s="69"/>
    </row>
    <row r="17" spans="2:3" ht="12.75">
      <c r="B17" s="13">
        <f t="shared" si="0"/>
        <v>1944</v>
      </c>
      <c r="C17" s="69"/>
    </row>
    <row r="18" spans="2:3" ht="12.75">
      <c r="B18" s="13">
        <f t="shared" si="0"/>
        <v>1945</v>
      </c>
      <c r="C18" s="69"/>
    </row>
    <row r="19" spans="2:3" ht="12.75">
      <c r="B19" s="13">
        <f t="shared" si="0"/>
        <v>1946</v>
      </c>
      <c r="C19" s="69"/>
    </row>
    <row r="20" spans="2:3" ht="12.75">
      <c r="B20" s="13">
        <f t="shared" si="0"/>
        <v>1947</v>
      </c>
      <c r="C20" s="69"/>
    </row>
    <row r="21" spans="2:3" ht="12.75">
      <c r="B21" s="13">
        <f t="shared" si="0"/>
        <v>1948</v>
      </c>
      <c r="C21" s="69"/>
    </row>
    <row r="22" spans="2:3" ht="12.75">
      <c r="B22" s="13">
        <f t="shared" si="0"/>
        <v>1949</v>
      </c>
      <c r="C22" s="69"/>
    </row>
    <row r="23" spans="2:3" ht="12.75">
      <c r="B23" s="13">
        <f t="shared" si="0"/>
        <v>1950</v>
      </c>
      <c r="C23" s="69"/>
    </row>
    <row r="24" spans="2:3" ht="12.75">
      <c r="B24" s="13">
        <f t="shared" si="0"/>
        <v>1951</v>
      </c>
      <c r="C24" s="69">
        <v>100</v>
      </c>
    </row>
    <row r="25" spans="2:3" ht="12.75">
      <c r="B25" s="13">
        <f t="shared" si="0"/>
        <v>1952</v>
      </c>
      <c r="C25" s="69">
        <v>92</v>
      </c>
    </row>
    <row r="26" spans="2:3" ht="12.75">
      <c r="B26" s="13">
        <f t="shared" si="0"/>
        <v>1953</v>
      </c>
      <c r="C26" s="69">
        <v>72</v>
      </c>
    </row>
    <row r="27" spans="2:3" ht="12.75">
      <c r="B27" s="13">
        <f t="shared" si="0"/>
        <v>1954</v>
      </c>
      <c r="C27" s="69">
        <v>112</v>
      </c>
    </row>
    <row r="28" spans="2:3" ht="12.75">
      <c r="B28" s="13">
        <f t="shared" si="0"/>
        <v>1955</v>
      </c>
      <c r="C28" s="69">
        <v>105</v>
      </c>
    </row>
    <row r="29" spans="2:3" ht="12.75">
      <c r="B29" s="13">
        <f t="shared" si="0"/>
        <v>1956</v>
      </c>
      <c r="C29" s="69">
        <v>59</v>
      </c>
    </row>
    <row r="30" spans="2:3" ht="12.75">
      <c r="B30" s="13">
        <f t="shared" si="0"/>
        <v>1957</v>
      </c>
      <c r="C30" s="69">
        <v>162</v>
      </c>
    </row>
    <row r="31" spans="2:3" ht="12.75">
      <c r="B31" s="13">
        <f t="shared" si="0"/>
        <v>1958</v>
      </c>
      <c r="C31" s="69">
        <v>93</v>
      </c>
    </row>
    <row r="32" spans="2:3" ht="12.75">
      <c r="B32" s="13">
        <f t="shared" si="0"/>
        <v>1959</v>
      </c>
      <c r="C32" s="69">
        <v>140</v>
      </c>
    </row>
    <row r="33" spans="2:3" ht="12.75">
      <c r="B33" s="13">
        <f t="shared" si="0"/>
        <v>1960</v>
      </c>
      <c r="C33" s="69">
        <v>107</v>
      </c>
    </row>
    <row r="34" spans="2:3" ht="12.75">
      <c r="B34" s="13">
        <f t="shared" si="0"/>
        <v>1961</v>
      </c>
      <c r="C34" s="69">
        <v>115</v>
      </c>
    </row>
    <row r="35" spans="2:3" ht="12.75">
      <c r="B35" s="13">
        <f t="shared" si="0"/>
        <v>1962</v>
      </c>
      <c r="C35" s="69"/>
    </row>
    <row r="36" spans="2:3" ht="12.75">
      <c r="B36" s="13">
        <f t="shared" si="0"/>
        <v>1963</v>
      </c>
      <c r="C36" s="69"/>
    </row>
    <row r="37" spans="2:3" ht="12.75">
      <c r="B37" s="13">
        <f t="shared" si="0"/>
        <v>1964</v>
      </c>
      <c r="C37" s="69"/>
    </row>
    <row r="38" spans="2:3" ht="12.75">
      <c r="B38" s="13">
        <f t="shared" si="0"/>
        <v>1965</v>
      </c>
      <c r="C38" s="69"/>
    </row>
    <row r="39" spans="2:3" ht="12.75">
      <c r="B39" s="13">
        <f t="shared" si="0"/>
        <v>1966</v>
      </c>
      <c r="C39" s="69"/>
    </row>
    <row r="40" spans="2:3" ht="12.75">
      <c r="B40" s="20">
        <f t="shared" si="0"/>
        <v>1967</v>
      </c>
      <c r="C40" s="4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workbookViewId="0" topLeftCell="A1">
      <selection activeCell="A3" sqref="A3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13.140625" style="0" bestFit="1" customWidth="1"/>
    <col min="4" max="4" width="12.140625" style="0" customWidth="1"/>
    <col min="5" max="5" width="13.00390625" style="0" bestFit="1" customWidth="1"/>
    <col min="6" max="6" width="13.140625" style="0" bestFit="1" customWidth="1"/>
    <col min="7" max="7" width="12.140625" style="0" bestFit="1" customWidth="1"/>
    <col min="8" max="8" width="8.8515625" style="0" customWidth="1"/>
    <col min="9" max="9" width="14.57421875" style="0" customWidth="1"/>
    <col min="10" max="10" width="13.140625" style="0" customWidth="1"/>
    <col min="11" max="11" width="14.28125" style="0" customWidth="1"/>
  </cols>
  <sheetData>
    <row r="2" ht="15.75">
      <c r="A2" s="51" t="s">
        <v>78</v>
      </c>
    </row>
    <row r="4" spans="1:11" ht="12.75">
      <c r="A4" s="44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0</v>
      </c>
      <c r="J4" s="9" t="s">
        <v>1</v>
      </c>
      <c r="K4" s="9" t="s">
        <v>9</v>
      </c>
    </row>
    <row r="5" spans="1:11" ht="12.75">
      <c r="A5" s="73">
        <v>1964</v>
      </c>
      <c r="B5" s="42">
        <v>29403</v>
      </c>
      <c r="C5" s="41">
        <v>25716</v>
      </c>
      <c r="D5" s="42">
        <v>92328</v>
      </c>
      <c r="E5" s="41">
        <v>35725</v>
      </c>
      <c r="F5" s="42">
        <v>19141</v>
      </c>
      <c r="G5" s="41">
        <v>8238</v>
      </c>
      <c r="H5" s="42">
        <v>3214</v>
      </c>
      <c r="I5" s="41">
        <v>8873740</v>
      </c>
      <c r="J5" s="42">
        <v>213765</v>
      </c>
      <c r="K5" s="42">
        <v>9087505</v>
      </c>
    </row>
    <row r="6" spans="1:11" ht="12.75">
      <c r="A6" s="24">
        <v>1965</v>
      </c>
      <c r="B6" s="10">
        <v>13236</v>
      </c>
      <c r="C6" s="21">
        <v>22171</v>
      </c>
      <c r="D6" s="10">
        <v>74139</v>
      </c>
      <c r="E6" s="21">
        <v>31732</v>
      </c>
      <c r="F6" s="10">
        <v>21145</v>
      </c>
      <c r="G6" s="21">
        <v>4162</v>
      </c>
      <c r="H6" s="10">
        <v>2675</v>
      </c>
      <c r="I6" s="21">
        <v>7918418</v>
      </c>
      <c r="J6" s="10">
        <v>169260</v>
      </c>
      <c r="K6" s="10">
        <v>8087678</v>
      </c>
    </row>
    <row r="7" spans="1:11" ht="12.75">
      <c r="A7" s="24">
        <v>1966</v>
      </c>
      <c r="B7" s="10">
        <v>11780</v>
      </c>
      <c r="C7" s="21">
        <v>20093</v>
      </c>
      <c r="D7" s="10">
        <v>92883</v>
      </c>
      <c r="E7" s="21">
        <v>21412</v>
      </c>
      <c r="F7" s="10">
        <v>32389</v>
      </c>
      <c r="G7" s="21">
        <v>13503</v>
      </c>
      <c r="H7" s="10">
        <v>4443</v>
      </c>
      <c r="I7" s="21">
        <v>9988520</v>
      </c>
      <c r="J7" s="10">
        <v>196503</v>
      </c>
      <c r="K7" s="10">
        <v>10185023</v>
      </c>
    </row>
    <row r="8" spans="1:11" ht="12.75">
      <c r="A8" s="24">
        <v>1967</v>
      </c>
      <c r="B8" s="10">
        <v>14403</v>
      </c>
      <c r="C8" s="21">
        <v>2499</v>
      </c>
      <c r="D8" s="10">
        <v>84712</v>
      </c>
      <c r="E8" s="21">
        <v>35288</v>
      </c>
      <c r="F8" s="10">
        <v>35352</v>
      </c>
      <c r="G8" s="21">
        <v>23066</v>
      </c>
      <c r="H8" s="10"/>
      <c r="I8" s="21">
        <v>9080158</v>
      </c>
      <c r="J8" s="10">
        <v>195320</v>
      </c>
      <c r="K8" s="10">
        <v>9275478</v>
      </c>
    </row>
    <row r="9" spans="1:11" ht="12.75">
      <c r="A9" s="24">
        <v>1968</v>
      </c>
      <c r="B9" s="10">
        <v>18603</v>
      </c>
      <c r="C9" s="21">
        <v>49416</v>
      </c>
      <c r="D9" s="10">
        <v>115503</v>
      </c>
      <c r="E9" s="21">
        <v>89227</v>
      </c>
      <c r="F9" s="10">
        <v>43426</v>
      </c>
      <c r="G9" s="21">
        <v>10965</v>
      </c>
      <c r="H9" s="10"/>
      <c r="I9" s="21">
        <v>14630468</v>
      </c>
      <c r="J9" s="10">
        <v>327140</v>
      </c>
      <c r="K9" s="10">
        <v>14957608</v>
      </c>
    </row>
    <row r="10" spans="1:11" ht="12.75">
      <c r="A10" s="24">
        <v>1969</v>
      </c>
      <c r="B10" s="10">
        <v>23202</v>
      </c>
      <c r="C10" s="21">
        <v>40489</v>
      </c>
      <c r="D10" s="10">
        <v>183430</v>
      </c>
      <c r="E10" s="21">
        <v>101083</v>
      </c>
      <c r="F10" s="10">
        <v>58678</v>
      </c>
      <c r="G10" s="21">
        <v>21250</v>
      </c>
      <c r="H10" s="10"/>
      <c r="I10" s="21">
        <v>25178377</v>
      </c>
      <c r="J10" s="10">
        <v>428132</v>
      </c>
      <c r="K10" s="10">
        <v>25606509</v>
      </c>
    </row>
    <row r="11" spans="1:11" ht="12.75">
      <c r="A11" s="24">
        <v>1970</v>
      </c>
      <c r="B11" s="10">
        <v>23560</v>
      </c>
      <c r="C11" s="21">
        <v>43072</v>
      </c>
      <c r="D11" s="10">
        <v>96201</v>
      </c>
      <c r="E11" s="21">
        <v>42483</v>
      </c>
      <c r="F11" s="10">
        <v>47497</v>
      </c>
      <c r="G11" s="21">
        <v>28387</v>
      </c>
      <c r="H11" s="10"/>
      <c r="I11" s="21">
        <v>18064633</v>
      </c>
      <c r="J11" s="10">
        <v>281200</v>
      </c>
      <c r="K11" s="10">
        <v>18345833</v>
      </c>
    </row>
    <row r="12" spans="1:11" ht="12.75">
      <c r="A12" s="24">
        <v>1971</v>
      </c>
      <c r="B12" s="10">
        <v>24819</v>
      </c>
      <c r="C12" s="21">
        <v>95746</v>
      </c>
      <c r="D12" s="10">
        <v>103219</v>
      </c>
      <c r="E12" s="21">
        <v>51644</v>
      </c>
      <c r="F12" s="10">
        <v>47035</v>
      </c>
      <c r="G12" s="21">
        <v>14237</v>
      </c>
      <c r="H12" s="10"/>
      <c r="I12" s="21">
        <v>17496888</v>
      </c>
      <c r="J12" s="10">
        <v>336700</v>
      </c>
      <c r="K12" s="10">
        <v>17833588</v>
      </c>
    </row>
    <row r="13" spans="1:11" ht="12.75">
      <c r="A13" s="24">
        <v>1972</v>
      </c>
      <c r="B13" s="10">
        <v>82720</v>
      </c>
      <c r="C13" s="21">
        <v>155090</v>
      </c>
      <c r="D13" s="10">
        <v>167913</v>
      </c>
      <c r="E13" s="21">
        <v>44243</v>
      </c>
      <c r="F13" s="10">
        <v>88937</v>
      </c>
      <c r="G13" s="21">
        <v>31682</v>
      </c>
      <c r="H13" s="10"/>
      <c r="I13" s="21">
        <v>33790703</v>
      </c>
      <c r="J13" s="10">
        <v>570585</v>
      </c>
      <c r="K13" s="10">
        <v>34361288</v>
      </c>
    </row>
    <row r="14" spans="1:11" ht="12.75">
      <c r="A14" s="24">
        <v>1973</v>
      </c>
      <c r="B14" s="10">
        <v>125353</v>
      </c>
      <c r="C14" s="21">
        <v>81987</v>
      </c>
      <c r="D14" s="10">
        <v>170456</v>
      </c>
      <c r="E14" s="21">
        <v>71078</v>
      </c>
      <c r="F14" s="10">
        <v>151620</v>
      </c>
      <c r="G14" s="21">
        <v>47004</v>
      </c>
      <c r="H14" s="10"/>
      <c r="I14" s="21">
        <v>34948082</v>
      </c>
      <c r="J14" s="10">
        <v>647498</v>
      </c>
      <c r="K14" s="10">
        <v>35595580</v>
      </c>
    </row>
    <row r="15" spans="1:11" ht="12.75">
      <c r="A15" s="24">
        <v>1974</v>
      </c>
      <c r="B15" s="10">
        <v>48611</v>
      </c>
      <c r="C15" s="21">
        <v>54704</v>
      </c>
      <c r="D15" s="10">
        <v>104790</v>
      </c>
      <c r="E15" s="21">
        <v>61268</v>
      </c>
      <c r="F15" s="10">
        <v>44594</v>
      </c>
      <c r="G15" s="21">
        <v>22631</v>
      </c>
      <c r="H15" s="10"/>
      <c r="I15" s="21">
        <v>17302001</v>
      </c>
      <c r="J15" s="10">
        <v>336598</v>
      </c>
      <c r="K15" s="10">
        <v>17638599</v>
      </c>
    </row>
    <row r="16" spans="1:11" ht="12.75">
      <c r="A16" s="24">
        <v>1975</v>
      </c>
      <c r="B16" s="10">
        <v>58607</v>
      </c>
      <c r="C16" s="21">
        <v>51732</v>
      </c>
      <c r="D16" s="10">
        <v>83994</v>
      </c>
      <c r="E16" s="21">
        <v>110275</v>
      </c>
      <c r="F16" s="10">
        <v>50518</v>
      </c>
      <c r="G16" s="21">
        <v>20007</v>
      </c>
      <c r="H16" s="6"/>
      <c r="I16" s="21">
        <v>25057753</v>
      </c>
      <c r="J16" s="43">
        <f>SUM(B16:H16)</f>
        <v>375133</v>
      </c>
      <c r="K16" s="43">
        <f>I16+J16</f>
        <v>25432886</v>
      </c>
    </row>
    <row r="17" spans="1:11" ht="12.75">
      <c r="A17" s="24">
        <v>1976</v>
      </c>
      <c r="B17" s="10">
        <v>38737</v>
      </c>
      <c r="C17" s="21">
        <v>103721</v>
      </c>
      <c r="D17" s="10">
        <v>174578</v>
      </c>
      <c r="E17" s="21">
        <v>34773</v>
      </c>
      <c r="F17" s="10">
        <v>73513</v>
      </c>
      <c r="G17" s="21">
        <v>8436</v>
      </c>
      <c r="H17" s="10"/>
      <c r="I17" s="21">
        <v>19765501</v>
      </c>
      <c r="J17" s="10">
        <v>433758</v>
      </c>
      <c r="K17" s="10">
        <v>20199259</v>
      </c>
    </row>
    <row r="18" spans="1:11" ht="12.75">
      <c r="A18" s="24">
        <v>1977</v>
      </c>
      <c r="B18" s="10">
        <v>15732</v>
      </c>
      <c r="C18" s="21">
        <v>71618</v>
      </c>
      <c r="D18" s="10">
        <v>104659</v>
      </c>
      <c r="E18" s="21">
        <v>39172</v>
      </c>
      <c r="F18" s="10">
        <v>54428</v>
      </c>
      <c r="G18" s="21">
        <v>12074</v>
      </c>
      <c r="H18" s="10"/>
      <c r="I18" s="21">
        <v>16254161</v>
      </c>
      <c r="J18" s="10">
        <f>SUM(B18:G18)</f>
        <v>297683</v>
      </c>
      <c r="K18" s="10">
        <f>I18+J18</f>
        <v>16551844</v>
      </c>
    </row>
    <row r="19" spans="1:11" ht="12.75">
      <c r="A19" s="24">
        <v>1978</v>
      </c>
      <c r="B19" s="10">
        <v>51805</v>
      </c>
      <c r="C19" s="21">
        <v>123271</v>
      </c>
      <c r="D19" s="10">
        <v>145635</v>
      </c>
      <c r="E19" s="21">
        <v>33783</v>
      </c>
      <c r="F19" s="10">
        <v>80973</v>
      </c>
      <c r="G19" s="21">
        <v>22155</v>
      </c>
      <c r="H19" s="10"/>
      <c r="I19" s="21">
        <v>39597359</v>
      </c>
      <c r="J19" s="10">
        <f aca="true" t="shared" si="0" ref="J19:J28">SUM(B19:G19)</f>
        <v>457622</v>
      </c>
      <c r="K19" s="10">
        <f aca="true" t="shared" si="1" ref="K19:K28">I19+J19</f>
        <v>40054981</v>
      </c>
    </row>
    <row r="20" spans="1:11" ht="12.75">
      <c r="A20" s="24">
        <v>1979</v>
      </c>
      <c r="B20" s="10">
        <v>42273</v>
      </c>
      <c r="C20" s="21">
        <v>168615</v>
      </c>
      <c r="D20" s="10">
        <v>340634</v>
      </c>
      <c r="E20" s="21">
        <v>28638</v>
      </c>
      <c r="F20" s="10">
        <v>108283</v>
      </c>
      <c r="G20" s="21">
        <v>45668</v>
      </c>
      <c r="H20" s="10"/>
      <c r="I20" s="21">
        <v>37916371</v>
      </c>
      <c r="J20" s="10">
        <f t="shared" si="0"/>
        <v>734111</v>
      </c>
      <c r="K20" s="10">
        <f t="shared" si="1"/>
        <v>38650482</v>
      </c>
    </row>
    <row r="21" spans="1:11" ht="12.75">
      <c r="A21" s="24">
        <v>1980</v>
      </c>
      <c r="B21" s="10">
        <v>37966</v>
      </c>
      <c r="C21" s="21">
        <v>113921</v>
      </c>
      <c r="D21" s="10">
        <v>238762</v>
      </c>
      <c r="E21" s="21">
        <v>44767</v>
      </c>
      <c r="F21" s="10">
        <v>192091</v>
      </c>
      <c r="G21" s="21">
        <v>33819</v>
      </c>
      <c r="H21" s="6"/>
      <c r="I21" s="21">
        <v>42759777</v>
      </c>
      <c r="J21" s="10">
        <f t="shared" si="0"/>
        <v>661326</v>
      </c>
      <c r="K21" s="10">
        <f t="shared" si="1"/>
        <v>43421103</v>
      </c>
    </row>
    <row r="22" spans="1:11" ht="12.75">
      <c r="A22" s="24">
        <v>1981</v>
      </c>
      <c r="B22" s="10">
        <v>40999</v>
      </c>
      <c r="C22" s="21">
        <v>109165</v>
      </c>
      <c r="D22" s="10">
        <v>283562</v>
      </c>
      <c r="E22" s="21">
        <v>138723</v>
      </c>
      <c r="F22" s="10">
        <v>140591</v>
      </c>
      <c r="G22" s="21">
        <v>37246</v>
      </c>
      <c r="H22" s="10"/>
      <c r="I22" s="21">
        <v>45669611</v>
      </c>
      <c r="J22" s="10">
        <f t="shared" si="0"/>
        <v>750286</v>
      </c>
      <c r="K22" s="10">
        <f t="shared" si="1"/>
        <v>46419897</v>
      </c>
    </row>
    <row r="23" spans="1:11" ht="12.75">
      <c r="A23" s="24">
        <v>1982</v>
      </c>
      <c r="B23" s="10">
        <v>61086</v>
      </c>
      <c r="C23" s="21">
        <v>132630</v>
      </c>
      <c r="D23" s="10">
        <v>472114</v>
      </c>
      <c r="E23" s="21">
        <v>50136</v>
      </c>
      <c r="F23" s="10">
        <v>256483</v>
      </c>
      <c r="G23" s="21">
        <v>73537</v>
      </c>
      <c r="H23" s="10"/>
      <c r="I23" s="21">
        <v>46159968</v>
      </c>
      <c r="J23" s="10">
        <f t="shared" si="0"/>
        <v>1045986</v>
      </c>
      <c r="K23" s="10">
        <f t="shared" si="1"/>
        <v>47205954</v>
      </c>
    </row>
    <row r="24" spans="1:11" ht="12.75">
      <c r="A24" s="24">
        <v>1983</v>
      </c>
      <c r="B24" s="10"/>
      <c r="C24" s="21"/>
      <c r="D24" s="10"/>
      <c r="E24" s="21"/>
      <c r="F24" s="10"/>
      <c r="G24" s="21"/>
      <c r="H24" s="10"/>
      <c r="I24" s="21"/>
      <c r="J24" s="10">
        <f t="shared" si="0"/>
        <v>0</v>
      </c>
      <c r="K24" s="10">
        <f t="shared" si="1"/>
        <v>0</v>
      </c>
    </row>
    <row r="25" spans="1:11" ht="12.75">
      <c r="A25" s="24">
        <v>1984</v>
      </c>
      <c r="B25" s="10">
        <v>105249</v>
      </c>
      <c r="C25" s="21">
        <v>72040</v>
      </c>
      <c r="D25" s="10">
        <v>600884</v>
      </c>
      <c r="E25" s="21">
        <v>148944</v>
      </c>
      <c r="F25" s="10">
        <v>222365</v>
      </c>
      <c r="G25" s="21">
        <v>108600</v>
      </c>
      <c r="H25" s="10"/>
      <c r="I25" s="21">
        <v>67209527</v>
      </c>
      <c r="J25" s="10">
        <f t="shared" si="0"/>
        <v>1258082</v>
      </c>
      <c r="K25" s="10">
        <f t="shared" si="1"/>
        <v>68467609</v>
      </c>
    </row>
    <row r="26" spans="1:11" ht="12.75">
      <c r="A26" s="24">
        <v>1985</v>
      </c>
      <c r="B26" s="10">
        <v>260029</v>
      </c>
      <c r="C26" s="21">
        <v>262317</v>
      </c>
      <c r="D26" s="10">
        <v>2007556</v>
      </c>
      <c r="E26" s="21">
        <v>273873</v>
      </c>
      <c r="F26" s="10">
        <v>414037</v>
      </c>
      <c r="G26" s="21">
        <v>84243</v>
      </c>
      <c r="H26" s="10"/>
      <c r="I26" s="21">
        <v>131831464</v>
      </c>
      <c r="J26" s="10">
        <f t="shared" si="0"/>
        <v>3302055</v>
      </c>
      <c r="K26" s="10">
        <f t="shared" si="1"/>
        <v>135133519</v>
      </c>
    </row>
    <row r="27" spans="1:11" ht="12.75">
      <c r="A27" s="24">
        <v>1986</v>
      </c>
      <c r="B27" s="10">
        <v>1126146</v>
      </c>
      <c r="C27" s="21">
        <v>256598</v>
      </c>
      <c r="D27" s="10">
        <v>3572318</v>
      </c>
      <c r="E27" s="21">
        <v>754075</v>
      </c>
      <c r="F27" s="10">
        <v>1121833</v>
      </c>
      <c r="G27" s="21">
        <v>196132</v>
      </c>
      <c r="H27" s="10"/>
      <c r="I27" s="21">
        <v>357024697</v>
      </c>
      <c r="J27" s="10">
        <f t="shared" si="0"/>
        <v>7027102</v>
      </c>
      <c r="K27" s="10">
        <f t="shared" si="1"/>
        <v>364051799</v>
      </c>
    </row>
    <row r="28" spans="1:11" ht="12.75">
      <c r="A28" s="54">
        <v>1987</v>
      </c>
      <c r="B28" s="11">
        <v>864125</v>
      </c>
      <c r="C28" s="23">
        <v>333890</v>
      </c>
      <c r="D28" s="11">
        <v>5850472</v>
      </c>
      <c r="E28" s="23">
        <v>1850667</v>
      </c>
      <c r="F28" s="11">
        <v>1866215</v>
      </c>
      <c r="G28" s="23">
        <v>529607</v>
      </c>
      <c r="H28" s="11"/>
      <c r="I28" s="23">
        <v>477438121</v>
      </c>
      <c r="J28" s="11">
        <f t="shared" si="0"/>
        <v>11294976</v>
      </c>
      <c r="K28" s="11">
        <f t="shared" si="1"/>
        <v>488733097</v>
      </c>
    </row>
    <row r="30" ht="15.75">
      <c r="A30" s="51" t="s">
        <v>59</v>
      </c>
    </row>
    <row r="32" spans="1:11" ht="12.75">
      <c r="A32" s="56"/>
      <c r="B32" s="57" t="s">
        <v>2</v>
      </c>
      <c r="C32" s="57" t="s">
        <v>3</v>
      </c>
      <c r="D32" s="57" t="s">
        <v>4</v>
      </c>
      <c r="E32" s="57" t="s">
        <v>5</v>
      </c>
      <c r="F32" s="57" t="s">
        <v>6</v>
      </c>
      <c r="G32" s="57" t="s">
        <v>7</v>
      </c>
      <c r="H32" s="57" t="s">
        <v>8</v>
      </c>
      <c r="I32" s="57" t="s">
        <v>0</v>
      </c>
      <c r="J32" s="57" t="s">
        <v>1</v>
      </c>
      <c r="K32" s="57" t="s">
        <v>9</v>
      </c>
    </row>
    <row r="33" spans="1:11" ht="12.75">
      <c r="A33" s="13">
        <v>1964</v>
      </c>
      <c r="B33" s="70">
        <v>336</v>
      </c>
      <c r="C33" s="67">
        <v>22</v>
      </c>
      <c r="D33" s="52">
        <v>95</v>
      </c>
      <c r="E33" s="70">
        <v>505</v>
      </c>
      <c r="F33" s="52"/>
      <c r="G33" s="52">
        <v>1</v>
      </c>
      <c r="H33" s="52">
        <v>12</v>
      </c>
      <c r="I33" s="52">
        <v>41351</v>
      </c>
      <c r="J33" s="52">
        <v>971</v>
      </c>
      <c r="K33" s="52">
        <v>42322</v>
      </c>
    </row>
    <row r="34" spans="1:11" ht="12.75">
      <c r="A34" s="13">
        <v>1965</v>
      </c>
      <c r="B34" s="70">
        <v>232</v>
      </c>
      <c r="C34" s="67">
        <v>6</v>
      </c>
      <c r="D34" s="52">
        <v>8</v>
      </c>
      <c r="E34" s="70">
        <v>483</v>
      </c>
      <c r="F34" s="52"/>
      <c r="G34" s="52">
        <v>1</v>
      </c>
      <c r="H34" s="52">
        <v>11</v>
      </c>
      <c r="I34" s="52">
        <v>46910</v>
      </c>
      <c r="J34" s="52">
        <v>741</v>
      </c>
      <c r="K34" s="52">
        <v>47651</v>
      </c>
    </row>
    <row r="35" spans="1:11" ht="12.75">
      <c r="A35" s="13">
        <v>1966</v>
      </c>
      <c r="B35" s="70">
        <v>122</v>
      </c>
      <c r="C35" s="67">
        <v>447</v>
      </c>
      <c r="D35" s="52">
        <v>9</v>
      </c>
      <c r="E35" s="70">
        <v>303</v>
      </c>
      <c r="F35" s="52"/>
      <c r="G35" s="52">
        <v>1</v>
      </c>
      <c r="H35" s="52">
        <v>12</v>
      </c>
      <c r="I35" s="52">
        <v>58765</v>
      </c>
      <c r="J35" s="52">
        <v>894</v>
      </c>
      <c r="K35" s="52">
        <v>59659</v>
      </c>
    </row>
    <row r="36" spans="1:11" ht="12.75">
      <c r="A36" s="13">
        <v>1967</v>
      </c>
      <c r="B36" s="70">
        <v>197</v>
      </c>
      <c r="C36" s="67">
        <v>25</v>
      </c>
      <c r="D36" s="52">
        <v>22</v>
      </c>
      <c r="E36" s="70">
        <v>1020</v>
      </c>
      <c r="F36" s="52"/>
      <c r="G36" s="52">
        <v>3</v>
      </c>
      <c r="H36" s="52"/>
      <c r="I36" s="52">
        <v>33076</v>
      </c>
      <c r="J36" s="52">
        <v>1267</v>
      </c>
      <c r="K36" s="52">
        <v>34343</v>
      </c>
    </row>
    <row r="37" spans="1:11" ht="12.75">
      <c r="A37" s="13">
        <v>1968</v>
      </c>
      <c r="B37" s="70">
        <v>299</v>
      </c>
      <c r="C37" s="52"/>
      <c r="D37" s="52">
        <v>4</v>
      </c>
      <c r="E37" s="70">
        <v>480</v>
      </c>
      <c r="F37" s="52"/>
      <c r="G37" s="52">
        <v>4</v>
      </c>
      <c r="H37" s="52"/>
      <c r="I37" s="52">
        <v>46036</v>
      </c>
      <c r="J37" s="52">
        <v>787</v>
      </c>
      <c r="K37" s="52">
        <v>46823</v>
      </c>
    </row>
    <row r="38" spans="1:11" ht="12.75">
      <c r="A38" s="13">
        <v>1969</v>
      </c>
      <c r="B38" s="70">
        <v>423</v>
      </c>
      <c r="C38" s="52"/>
      <c r="D38" s="52">
        <v>347</v>
      </c>
      <c r="E38" s="70">
        <v>407</v>
      </c>
      <c r="F38" s="52"/>
      <c r="G38" s="52">
        <v>6</v>
      </c>
      <c r="H38" s="52"/>
      <c r="I38" s="52">
        <v>53244</v>
      </c>
      <c r="J38" s="52">
        <v>1183</v>
      </c>
      <c r="K38" s="52">
        <v>54427</v>
      </c>
    </row>
    <row r="39" spans="1:11" ht="12.75">
      <c r="A39" s="13">
        <v>1970</v>
      </c>
      <c r="B39" s="70">
        <v>806</v>
      </c>
      <c r="C39" s="52"/>
      <c r="D39" s="52">
        <v>168</v>
      </c>
      <c r="E39" s="70">
        <v>729</v>
      </c>
      <c r="F39" s="52"/>
      <c r="G39" s="52">
        <v>3</v>
      </c>
      <c r="H39" s="52"/>
      <c r="I39" s="52"/>
      <c r="J39" s="52">
        <v>1706</v>
      </c>
      <c r="K39" s="52">
        <v>1706</v>
      </c>
    </row>
    <row r="40" spans="1:11" ht="12.75">
      <c r="A40" s="13">
        <v>1971</v>
      </c>
      <c r="B40" s="70">
        <v>413</v>
      </c>
      <c r="C40" s="52"/>
      <c r="D40" s="52">
        <v>516</v>
      </c>
      <c r="E40" s="70">
        <v>281</v>
      </c>
      <c r="F40" s="52"/>
      <c r="G40" s="52">
        <v>4</v>
      </c>
      <c r="H40" s="52"/>
      <c r="I40" s="52">
        <v>115877</v>
      </c>
      <c r="J40" s="52">
        <v>1214</v>
      </c>
      <c r="K40" s="52">
        <v>117091</v>
      </c>
    </row>
    <row r="41" spans="1:11" ht="12.75">
      <c r="A41" s="13">
        <v>1972</v>
      </c>
      <c r="B41" s="70">
        <v>862</v>
      </c>
      <c r="C41" s="52"/>
      <c r="D41" s="52">
        <v>439</v>
      </c>
      <c r="E41" s="70">
        <v>355</v>
      </c>
      <c r="F41" s="52"/>
      <c r="G41" s="52"/>
      <c r="H41" s="52"/>
      <c r="I41" s="52">
        <v>172001</v>
      </c>
      <c r="J41" s="52">
        <v>1656</v>
      </c>
      <c r="K41" s="52">
        <v>173657</v>
      </c>
    </row>
    <row r="42" spans="1:11" ht="12.75">
      <c r="A42" s="13">
        <v>1973</v>
      </c>
      <c r="B42" s="70">
        <v>408</v>
      </c>
      <c r="C42" s="52"/>
      <c r="D42" s="52">
        <v>631</v>
      </c>
      <c r="E42" s="70">
        <v>1200</v>
      </c>
      <c r="F42" s="52"/>
      <c r="G42" s="52"/>
      <c r="H42" s="52"/>
      <c r="I42" s="52">
        <v>181245</v>
      </c>
      <c r="J42" s="52">
        <v>2239</v>
      </c>
      <c r="K42" s="52">
        <v>183484</v>
      </c>
    </row>
    <row r="43" spans="1:11" ht="12.75">
      <c r="A43" s="13">
        <v>1974</v>
      </c>
      <c r="B43" s="70">
        <v>372</v>
      </c>
      <c r="C43" s="52"/>
      <c r="D43" s="52"/>
      <c r="E43" s="70">
        <v>72</v>
      </c>
      <c r="F43" s="52"/>
      <c r="G43" s="52"/>
      <c r="H43" s="52"/>
      <c r="I43" s="52">
        <v>91411</v>
      </c>
      <c r="J43" s="52">
        <v>444</v>
      </c>
      <c r="K43" s="52">
        <v>91855</v>
      </c>
    </row>
    <row r="44" spans="1:11" ht="12.75">
      <c r="A44" s="13">
        <v>1975</v>
      </c>
      <c r="B44" s="71">
        <v>304</v>
      </c>
      <c r="C44" s="55"/>
      <c r="D44" s="55"/>
      <c r="E44" s="71">
        <v>85</v>
      </c>
      <c r="F44" s="55"/>
      <c r="G44" s="55"/>
      <c r="H44" s="55"/>
      <c r="I44" s="52">
        <v>131035</v>
      </c>
      <c r="J44" s="52">
        <f>SUM(B44:H44)</f>
        <v>389</v>
      </c>
      <c r="K44" s="52">
        <f>I44+J44</f>
        <v>131424</v>
      </c>
    </row>
    <row r="45" spans="1:11" ht="12.75">
      <c r="A45" s="13">
        <v>1976</v>
      </c>
      <c r="B45" s="70">
        <v>499</v>
      </c>
      <c r="C45" s="52"/>
      <c r="D45" s="52"/>
      <c r="E45" s="70">
        <v>154</v>
      </c>
      <c r="F45" s="52"/>
      <c r="G45" s="52"/>
      <c r="H45" s="52"/>
      <c r="I45" s="52">
        <v>133004</v>
      </c>
      <c r="J45" s="52">
        <v>653</v>
      </c>
      <c r="K45" s="52">
        <v>133657</v>
      </c>
    </row>
    <row r="46" spans="1:11" ht="12.75">
      <c r="A46" s="13">
        <v>1977</v>
      </c>
      <c r="B46" s="70">
        <v>208</v>
      </c>
      <c r="C46" s="52"/>
      <c r="D46" s="52"/>
      <c r="E46" s="70">
        <v>657</v>
      </c>
      <c r="F46" s="52"/>
      <c r="G46" s="52"/>
      <c r="H46" s="52"/>
      <c r="I46" s="52">
        <v>136627</v>
      </c>
      <c r="J46" s="52">
        <f>SUM(B46:H46)</f>
        <v>865</v>
      </c>
      <c r="K46" s="52">
        <f>I46+J46</f>
        <v>137492</v>
      </c>
    </row>
    <row r="47" spans="1:11" ht="12.75">
      <c r="A47" s="13">
        <v>1978</v>
      </c>
      <c r="B47" s="70">
        <v>198</v>
      </c>
      <c r="C47" s="52"/>
      <c r="D47" s="52"/>
      <c r="E47" s="70">
        <v>952</v>
      </c>
      <c r="F47" s="52"/>
      <c r="G47" s="52"/>
      <c r="H47" s="52"/>
      <c r="I47" s="52">
        <v>244805</v>
      </c>
      <c r="J47" s="52">
        <f aca="true" t="shared" si="2" ref="J47:J56">SUM(B47:H47)</f>
        <v>1150</v>
      </c>
      <c r="K47" s="52">
        <f aca="true" t="shared" si="3" ref="K47:K56">I47+J47</f>
        <v>245955</v>
      </c>
    </row>
    <row r="48" spans="1:11" ht="12.75">
      <c r="A48" s="13">
        <v>1979</v>
      </c>
      <c r="B48" s="70">
        <v>417</v>
      </c>
      <c r="C48" s="52"/>
      <c r="D48" s="52"/>
      <c r="E48" s="70">
        <v>108</v>
      </c>
      <c r="F48" s="52"/>
      <c r="G48" s="52"/>
      <c r="H48" s="52"/>
      <c r="I48" s="52">
        <v>447180</v>
      </c>
      <c r="J48" s="52">
        <f t="shared" si="2"/>
        <v>525</v>
      </c>
      <c r="K48" s="52">
        <f t="shared" si="3"/>
        <v>447705</v>
      </c>
    </row>
    <row r="49" spans="1:11" ht="12.75">
      <c r="A49" s="13">
        <v>1980</v>
      </c>
      <c r="B49" s="70">
        <v>418</v>
      </c>
      <c r="C49" s="52"/>
      <c r="D49" s="52"/>
      <c r="E49" s="70">
        <v>305</v>
      </c>
      <c r="F49" s="52"/>
      <c r="G49" s="52"/>
      <c r="H49" s="52"/>
      <c r="I49" s="52">
        <v>775622</v>
      </c>
      <c r="J49" s="52">
        <f t="shared" si="2"/>
        <v>723</v>
      </c>
      <c r="K49" s="52">
        <f t="shared" si="3"/>
        <v>776345</v>
      </c>
    </row>
    <row r="50" spans="1:11" ht="12.75">
      <c r="A50" s="13">
        <v>1981</v>
      </c>
      <c r="B50" s="70">
        <v>384</v>
      </c>
      <c r="C50" s="52"/>
      <c r="D50" s="52"/>
      <c r="E50" s="70">
        <v>23</v>
      </c>
      <c r="F50" s="52"/>
      <c r="G50" s="52"/>
      <c r="H50" s="52"/>
      <c r="I50" s="52">
        <v>751022</v>
      </c>
      <c r="J50" s="52">
        <f t="shared" si="2"/>
        <v>407</v>
      </c>
      <c r="K50" s="52">
        <f t="shared" si="3"/>
        <v>751429</v>
      </c>
    </row>
    <row r="51" spans="1:11" ht="12.75">
      <c r="A51" s="13">
        <v>1982</v>
      </c>
      <c r="B51" s="70">
        <v>860</v>
      </c>
      <c r="C51" s="52"/>
      <c r="D51" s="52"/>
      <c r="E51" s="70">
        <v>23</v>
      </c>
      <c r="F51" s="52"/>
      <c r="G51" s="52"/>
      <c r="H51" s="52"/>
      <c r="I51" s="52">
        <v>395631</v>
      </c>
      <c r="J51" s="52">
        <f t="shared" si="2"/>
        <v>883</v>
      </c>
      <c r="K51" s="52">
        <f t="shared" si="3"/>
        <v>396514</v>
      </c>
    </row>
    <row r="52" spans="1:11" ht="12.75">
      <c r="A52" s="13">
        <v>1983</v>
      </c>
      <c r="B52" s="70"/>
      <c r="C52" s="52"/>
      <c r="D52" s="52"/>
      <c r="E52" s="70"/>
      <c r="F52" s="52"/>
      <c r="G52" s="52"/>
      <c r="H52" s="52"/>
      <c r="I52" s="52"/>
      <c r="J52" s="52">
        <f t="shared" si="2"/>
        <v>0</v>
      </c>
      <c r="K52" s="52">
        <f t="shared" si="3"/>
        <v>0</v>
      </c>
    </row>
    <row r="53" spans="1:11" ht="12.75">
      <c r="A53" s="13">
        <v>1984</v>
      </c>
      <c r="B53" s="70">
        <v>314</v>
      </c>
      <c r="C53" s="52"/>
      <c r="D53" s="52"/>
      <c r="E53" s="70">
        <v>102</v>
      </c>
      <c r="F53" s="52"/>
      <c r="G53" s="52"/>
      <c r="H53" s="52"/>
      <c r="I53" s="52">
        <v>302416</v>
      </c>
      <c r="J53" s="52">
        <f t="shared" si="2"/>
        <v>416</v>
      </c>
      <c r="K53" s="52">
        <f t="shared" si="3"/>
        <v>302832</v>
      </c>
    </row>
    <row r="54" spans="1:11" ht="12.75">
      <c r="A54" s="13">
        <v>1985</v>
      </c>
      <c r="B54" s="70">
        <v>183</v>
      </c>
      <c r="C54" s="52"/>
      <c r="D54" s="52"/>
      <c r="E54" s="52"/>
      <c r="F54" s="52"/>
      <c r="G54" s="52"/>
      <c r="H54" s="52"/>
      <c r="I54" s="52">
        <v>270629</v>
      </c>
      <c r="J54" s="52">
        <f t="shared" si="2"/>
        <v>183</v>
      </c>
      <c r="K54" s="52">
        <f t="shared" si="3"/>
        <v>270812</v>
      </c>
    </row>
    <row r="55" spans="1:11" ht="12.75">
      <c r="A55" s="13">
        <v>1986</v>
      </c>
      <c r="B55" s="70">
        <v>140</v>
      </c>
      <c r="C55" s="52"/>
      <c r="D55" s="52"/>
      <c r="E55" s="52"/>
      <c r="F55" s="52"/>
      <c r="G55" s="52"/>
      <c r="H55" s="52"/>
      <c r="I55" s="52">
        <v>495605</v>
      </c>
      <c r="J55" s="52">
        <f t="shared" si="2"/>
        <v>140</v>
      </c>
      <c r="K55" s="52">
        <f t="shared" si="3"/>
        <v>495745</v>
      </c>
    </row>
    <row r="56" spans="1:11" ht="12.75">
      <c r="A56" s="20">
        <v>1987</v>
      </c>
      <c r="B56" s="72">
        <v>75</v>
      </c>
      <c r="C56" s="53"/>
      <c r="D56" s="53"/>
      <c r="E56" s="53"/>
      <c r="F56" s="53"/>
      <c r="G56" s="53"/>
      <c r="H56" s="53"/>
      <c r="I56" s="53">
        <v>614784</v>
      </c>
      <c r="J56" s="53">
        <f t="shared" si="2"/>
        <v>75</v>
      </c>
      <c r="K56" s="53">
        <f t="shared" si="3"/>
        <v>614859</v>
      </c>
    </row>
    <row r="58" ht="12.75">
      <c r="A58" s="12" t="s">
        <v>58</v>
      </c>
    </row>
    <row r="59" ht="12.75">
      <c r="A59" s="1" t="s">
        <v>40</v>
      </c>
    </row>
    <row r="60" ht="12.75">
      <c r="A60" t="s">
        <v>12</v>
      </c>
    </row>
    <row r="61" ht="12.75">
      <c r="A61" t="s">
        <v>77</v>
      </c>
    </row>
  </sheetData>
  <printOptions/>
  <pageMargins left="0.75" right="0.75" top="1" bottom="1" header="0.4921259845" footer="0.4921259845"/>
  <pageSetup firstPageNumber="113" useFirstPageNumber="1" fitToHeight="1" fitToWidth="1" orientation="portrait" paperSize="9" scale="6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B6" sqref="B6"/>
    </sheetView>
  </sheetViews>
  <sheetFormatPr defaultColWidth="11.421875" defaultRowHeight="12.75"/>
  <cols>
    <col min="1" max="1" width="7.57421875" style="0" customWidth="1"/>
    <col min="2" max="2" width="18.00390625" style="0" customWidth="1"/>
    <col min="3" max="3" width="16.421875" style="0" customWidth="1"/>
    <col min="5" max="6" width="15.421875" style="0" customWidth="1"/>
  </cols>
  <sheetData>
    <row r="1" ht="15.75">
      <c r="A1" s="51" t="s">
        <v>76</v>
      </c>
    </row>
    <row r="3" spans="1:8" ht="12.75">
      <c r="A3" s="3"/>
      <c r="B3" s="62" t="s">
        <v>26</v>
      </c>
      <c r="C3" s="16" t="s">
        <v>27</v>
      </c>
      <c r="D3" s="17" t="s">
        <v>28</v>
      </c>
      <c r="E3" s="62" t="s">
        <v>29</v>
      </c>
      <c r="F3" s="16" t="s">
        <v>30</v>
      </c>
      <c r="G3" s="17" t="s">
        <v>56</v>
      </c>
      <c r="H3" s="62" t="s">
        <v>46</v>
      </c>
    </row>
    <row r="4" spans="1:8" ht="12.75">
      <c r="A4" s="6"/>
      <c r="B4" s="61" t="s">
        <v>60</v>
      </c>
      <c r="C4" s="60" t="s">
        <v>60</v>
      </c>
      <c r="D4" s="13" t="s">
        <v>52</v>
      </c>
      <c r="E4" s="61" t="s">
        <v>67</v>
      </c>
      <c r="F4" s="60" t="s">
        <v>69</v>
      </c>
      <c r="G4" s="13" t="s">
        <v>49</v>
      </c>
      <c r="H4" s="69" t="s">
        <v>23</v>
      </c>
    </row>
    <row r="5" spans="1:8" ht="12.75">
      <c r="A5" s="4"/>
      <c r="B5" s="40" t="s">
        <v>61</v>
      </c>
      <c r="C5" s="39" t="s">
        <v>62</v>
      </c>
      <c r="D5" s="4"/>
      <c r="E5" s="40" t="s">
        <v>68</v>
      </c>
      <c r="F5" s="25" t="s">
        <v>70</v>
      </c>
      <c r="G5" s="4"/>
      <c r="H5" s="40"/>
    </row>
    <row r="6" spans="1:8" ht="12.75">
      <c r="A6" s="13">
        <v>1900</v>
      </c>
      <c r="B6" s="67">
        <v>6809</v>
      </c>
      <c r="C6" s="52"/>
      <c r="D6" s="52">
        <v>6809</v>
      </c>
      <c r="E6" s="64">
        <f>0.85*D6</f>
        <v>5787.65</v>
      </c>
      <c r="F6" s="64">
        <f>E6/0.000075</f>
        <v>77168666.66666667</v>
      </c>
      <c r="G6" s="38">
        <v>36.09178161621094</v>
      </c>
      <c r="H6" s="38">
        <f>F6/10000/G6</f>
        <v>213.81229524010445</v>
      </c>
    </row>
    <row r="7" spans="1:8" ht="12.75">
      <c r="A7" s="13">
        <f>A6+1</f>
        <v>1901</v>
      </c>
      <c r="B7" s="52">
        <v>6147.5</v>
      </c>
      <c r="C7" s="52"/>
      <c r="D7" s="52">
        <v>6148</v>
      </c>
      <c r="E7" s="64">
        <f aca="true" t="shared" si="0" ref="E7:E42">0.85*D7</f>
        <v>5225.8</v>
      </c>
      <c r="F7" s="64">
        <f aca="true" t="shared" si="1" ref="F7:F13">E7/0.000075</f>
        <v>69677333.33333334</v>
      </c>
      <c r="G7" s="38">
        <v>34.1741</v>
      </c>
      <c r="H7" s="38">
        <f aca="true" t="shared" si="2" ref="H7:H42">F7/10000/G7</f>
        <v>203.8893001815215</v>
      </c>
    </row>
    <row r="8" spans="1:8" ht="12.75">
      <c r="A8" s="13">
        <f aca="true" t="shared" si="3" ref="A8:A42">A7+1</f>
        <v>1902</v>
      </c>
      <c r="B8" s="52">
        <v>7067</v>
      </c>
      <c r="C8" s="52"/>
      <c r="D8" s="52">
        <v>7067</v>
      </c>
      <c r="E8" s="64">
        <f t="shared" si="0"/>
        <v>6006.95</v>
      </c>
      <c r="F8" s="64">
        <f t="shared" si="1"/>
        <v>80092666.66666667</v>
      </c>
      <c r="G8" s="38">
        <v>34.32175</v>
      </c>
      <c r="H8" s="38">
        <f t="shared" si="2"/>
        <v>233.35834177064592</v>
      </c>
    </row>
    <row r="9" spans="1:8" ht="12.75">
      <c r="A9" s="13">
        <f t="shared" si="3"/>
        <v>1903</v>
      </c>
      <c r="B9" s="52">
        <v>7366</v>
      </c>
      <c r="C9" s="52"/>
      <c r="D9" s="52">
        <v>7366</v>
      </c>
      <c r="E9" s="64">
        <f t="shared" si="0"/>
        <v>6261.099999999999</v>
      </c>
      <c r="F9" s="64">
        <f t="shared" si="1"/>
        <v>83481333.33333333</v>
      </c>
      <c r="G9" s="38">
        <v>35.90874</v>
      </c>
      <c r="H9" s="38">
        <f t="shared" si="2"/>
        <v>232.48193429603302</v>
      </c>
    </row>
    <row r="10" spans="1:8" ht="12.75">
      <c r="A10" s="13">
        <f t="shared" si="3"/>
        <v>1904</v>
      </c>
      <c r="B10" s="52">
        <v>7004.5</v>
      </c>
      <c r="C10" s="52"/>
      <c r="D10" s="52">
        <v>7004.5</v>
      </c>
      <c r="E10" s="64">
        <f t="shared" si="0"/>
        <v>5953.825</v>
      </c>
      <c r="F10" s="64">
        <f t="shared" si="1"/>
        <v>79384333.33333334</v>
      </c>
      <c r="G10" s="38">
        <v>36.86476</v>
      </c>
      <c r="H10" s="38">
        <f t="shared" si="2"/>
        <v>215.33934666422175</v>
      </c>
    </row>
    <row r="11" spans="1:8" ht="12.75">
      <c r="A11" s="13">
        <f t="shared" si="3"/>
        <v>1905</v>
      </c>
      <c r="B11" s="52">
        <v>7703.5</v>
      </c>
      <c r="C11" s="52"/>
      <c r="D11" s="52">
        <v>7703.5</v>
      </c>
      <c r="E11" s="64">
        <f t="shared" si="0"/>
        <v>6547.974999999999</v>
      </c>
      <c r="F11" s="64">
        <f t="shared" si="1"/>
        <v>87306333.33333333</v>
      </c>
      <c r="G11" s="38">
        <v>38.04276</v>
      </c>
      <c r="H11" s="38">
        <f t="shared" si="2"/>
        <v>229.49526620395926</v>
      </c>
    </row>
    <row r="12" spans="1:8" ht="12.75">
      <c r="A12" s="13">
        <f t="shared" si="3"/>
        <v>1906</v>
      </c>
      <c r="B12" s="52"/>
      <c r="C12" s="52"/>
      <c r="D12" s="52"/>
      <c r="E12" s="64"/>
      <c r="F12" s="64"/>
      <c r="G12" s="38">
        <v>38.38391</v>
      </c>
      <c r="H12" s="38"/>
    </row>
    <row r="13" spans="1:8" ht="12.75">
      <c r="A13" s="13">
        <f t="shared" si="3"/>
        <v>1907</v>
      </c>
      <c r="B13" s="52">
        <v>7774</v>
      </c>
      <c r="C13" s="52"/>
      <c r="D13" s="52">
        <v>7774</v>
      </c>
      <c r="E13" s="64">
        <f t="shared" si="0"/>
        <v>6607.9</v>
      </c>
      <c r="F13" s="64">
        <f t="shared" si="1"/>
        <v>88105333.33333334</v>
      </c>
      <c r="G13" s="38">
        <v>41.85845</v>
      </c>
      <c r="H13" s="38">
        <f t="shared" si="2"/>
        <v>210.4839843169858</v>
      </c>
    </row>
    <row r="14" spans="1:8" ht="12.75">
      <c r="A14" s="13">
        <f t="shared" si="3"/>
        <v>1908</v>
      </c>
      <c r="B14" s="52">
        <v>10404</v>
      </c>
      <c r="C14" s="52"/>
      <c r="D14" s="52">
        <v>10404</v>
      </c>
      <c r="E14" s="64">
        <f t="shared" si="0"/>
        <v>8843.4</v>
      </c>
      <c r="F14" s="64">
        <f aca="true" t="shared" si="4" ref="F14:F25">D14/0.0001</f>
        <v>104040000</v>
      </c>
      <c r="G14" s="38">
        <v>41.18273</v>
      </c>
      <c r="H14" s="38">
        <f t="shared" si="2"/>
        <v>252.63016803402786</v>
      </c>
    </row>
    <row r="15" spans="1:8" ht="12.75">
      <c r="A15" s="13">
        <f t="shared" si="3"/>
        <v>1909</v>
      </c>
      <c r="B15" s="52">
        <v>12513</v>
      </c>
      <c r="C15" s="52"/>
      <c r="D15" s="52">
        <v>12513</v>
      </c>
      <c r="E15" s="64">
        <f t="shared" si="0"/>
        <v>10636.05</v>
      </c>
      <c r="F15" s="64">
        <f t="shared" si="4"/>
        <v>125130000</v>
      </c>
      <c r="G15" s="38">
        <v>42.96612</v>
      </c>
      <c r="H15" s="38">
        <f t="shared" si="2"/>
        <v>291.2294617247264</v>
      </c>
    </row>
    <row r="16" spans="1:8" ht="12.75">
      <c r="A16" s="13">
        <f t="shared" si="3"/>
        <v>1910</v>
      </c>
      <c r="B16" s="52">
        <v>11768.5</v>
      </c>
      <c r="C16" s="52"/>
      <c r="D16" s="52">
        <v>11768.5</v>
      </c>
      <c r="E16" s="64">
        <f t="shared" si="0"/>
        <v>10003.225</v>
      </c>
      <c r="F16" s="64">
        <f t="shared" si="4"/>
        <v>117685000</v>
      </c>
      <c r="G16" s="38">
        <v>42.21996</v>
      </c>
      <c r="H16" s="38">
        <f t="shared" si="2"/>
        <v>278.74256631223716</v>
      </c>
    </row>
    <row r="17" spans="1:8" ht="12.75">
      <c r="A17" s="13">
        <f t="shared" si="3"/>
        <v>1911</v>
      </c>
      <c r="B17" s="52">
        <v>12131.5</v>
      </c>
      <c r="C17" s="52"/>
      <c r="D17" s="52">
        <v>12132</v>
      </c>
      <c r="E17" s="64">
        <f t="shared" si="0"/>
        <v>10312.199999999999</v>
      </c>
      <c r="F17" s="64">
        <f t="shared" si="4"/>
        <v>121320000</v>
      </c>
      <c r="G17" s="38">
        <v>46.08995</v>
      </c>
      <c r="H17" s="38">
        <f t="shared" si="2"/>
        <v>263.224412263411</v>
      </c>
    </row>
    <row r="18" spans="1:8" ht="12.75">
      <c r="A18" s="13">
        <f t="shared" si="3"/>
        <v>1912</v>
      </c>
      <c r="B18" s="52">
        <v>13011</v>
      </c>
      <c r="C18" s="52"/>
      <c r="D18" s="52">
        <v>13011</v>
      </c>
      <c r="E18" s="64">
        <f t="shared" si="0"/>
        <v>11059.35</v>
      </c>
      <c r="F18" s="64">
        <f t="shared" si="4"/>
        <v>130110000</v>
      </c>
      <c r="G18" s="38">
        <v>51.175173</v>
      </c>
      <c r="H18" s="38">
        <f t="shared" si="2"/>
        <v>254.2443774445081</v>
      </c>
    </row>
    <row r="19" spans="1:8" ht="12.75">
      <c r="A19" s="13">
        <f t="shared" si="3"/>
        <v>1913</v>
      </c>
      <c r="B19" s="52">
        <v>9842.5</v>
      </c>
      <c r="C19" s="52">
        <v>9637</v>
      </c>
      <c r="D19" s="52">
        <v>9637</v>
      </c>
      <c r="E19" s="64">
        <f t="shared" si="0"/>
        <v>8191.45</v>
      </c>
      <c r="F19" s="64">
        <f t="shared" si="4"/>
        <v>96370000</v>
      </c>
      <c r="G19" s="38">
        <v>50.828269958496094</v>
      </c>
      <c r="H19" s="38">
        <f t="shared" si="2"/>
        <v>189.59921334857762</v>
      </c>
    </row>
    <row r="20" spans="1:8" ht="12.75">
      <c r="A20" s="13">
        <f t="shared" si="3"/>
        <v>1914</v>
      </c>
      <c r="B20" s="52"/>
      <c r="C20" s="52">
        <v>5667.8</v>
      </c>
      <c r="D20" s="52">
        <v>5667.8</v>
      </c>
      <c r="E20" s="64">
        <f t="shared" si="0"/>
        <v>4817.63</v>
      </c>
      <c r="F20" s="64">
        <f t="shared" si="4"/>
        <v>56678000</v>
      </c>
      <c r="G20" s="66">
        <v>45.07770919799805</v>
      </c>
      <c r="H20" s="38">
        <f t="shared" si="2"/>
        <v>125.73398473078826</v>
      </c>
    </row>
    <row r="21" spans="1:8" ht="12.75">
      <c r="A21" s="13">
        <f t="shared" si="3"/>
        <v>1915</v>
      </c>
      <c r="B21" s="52"/>
      <c r="C21" s="52"/>
      <c r="D21" s="52"/>
      <c r="E21" s="64"/>
      <c r="F21" s="64"/>
      <c r="G21" s="66">
        <v>45.09825134277344</v>
      </c>
      <c r="H21" s="38"/>
    </row>
    <row r="22" spans="1:8" ht="12.75">
      <c r="A22" s="13">
        <f t="shared" si="3"/>
        <v>1916</v>
      </c>
      <c r="B22" s="52"/>
      <c r="C22" s="52">
        <v>2255</v>
      </c>
      <c r="D22" s="52">
        <v>2255</v>
      </c>
      <c r="E22" s="64">
        <f t="shared" si="0"/>
        <v>1916.75</v>
      </c>
      <c r="F22" s="64">
        <f t="shared" si="4"/>
        <v>22550000</v>
      </c>
      <c r="G22" s="66">
        <v>59.593509674072266</v>
      </c>
      <c r="H22" s="38">
        <f t="shared" si="2"/>
        <v>37.83969113973996</v>
      </c>
    </row>
    <row r="23" spans="1:8" ht="12.75">
      <c r="A23" s="13">
        <f t="shared" si="3"/>
        <v>1917</v>
      </c>
      <c r="B23" s="52"/>
      <c r="C23" s="52">
        <v>2726</v>
      </c>
      <c r="D23" s="52">
        <v>2726</v>
      </c>
      <c r="E23" s="64">
        <f t="shared" si="0"/>
        <v>2317.1</v>
      </c>
      <c r="F23" s="64">
        <f t="shared" si="4"/>
        <v>27260000</v>
      </c>
      <c r="G23" s="66">
        <v>70.72168731689453</v>
      </c>
      <c r="H23" s="38">
        <f t="shared" si="2"/>
        <v>38.54546042977106</v>
      </c>
    </row>
    <row r="24" spans="1:8" ht="12.75">
      <c r="A24" s="13">
        <f t="shared" si="3"/>
        <v>1918</v>
      </c>
      <c r="B24" s="52"/>
      <c r="C24" s="52">
        <v>2519</v>
      </c>
      <c r="D24" s="52">
        <v>2519</v>
      </c>
      <c r="E24" s="64">
        <f t="shared" si="0"/>
        <v>2141.15</v>
      </c>
      <c r="F24" s="64">
        <f t="shared" si="4"/>
        <v>25190000</v>
      </c>
      <c r="G24" s="66">
        <v>78.24080657958984</v>
      </c>
      <c r="H24" s="38">
        <f t="shared" si="2"/>
        <v>32.19547586638907</v>
      </c>
    </row>
    <row r="25" spans="1:8" ht="12.75">
      <c r="A25" s="13">
        <f t="shared" si="3"/>
        <v>1919</v>
      </c>
      <c r="B25" s="52"/>
      <c r="C25" s="52">
        <v>7149</v>
      </c>
      <c r="D25" s="52">
        <v>7149</v>
      </c>
      <c r="E25" s="64">
        <f t="shared" si="0"/>
        <v>6076.65</v>
      </c>
      <c r="F25" s="64">
        <f t="shared" si="4"/>
        <v>71490000</v>
      </c>
      <c r="G25" s="66">
        <v>104.98580169677734</v>
      </c>
      <c r="H25" s="38">
        <f t="shared" si="2"/>
        <v>68.0949222128905</v>
      </c>
    </row>
    <row r="26" spans="1:8" ht="12.75">
      <c r="A26" s="13">
        <f t="shared" si="3"/>
        <v>1920</v>
      </c>
      <c r="B26" s="52"/>
      <c r="C26" s="52">
        <v>24492</v>
      </c>
      <c r="D26" s="52">
        <v>24492</v>
      </c>
      <c r="E26" s="64">
        <f t="shared" si="0"/>
        <v>20818.2</v>
      </c>
      <c r="F26" s="64">
        <f>D26/0.0003</f>
        <v>81640000</v>
      </c>
      <c r="G26" s="38">
        <v>159.5</v>
      </c>
      <c r="H26" s="38">
        <f t="shared" si="2"/>
        <v>51.18495297805643</v>
      </c>
    </row>
    <row r="27" spans="1:8" ht="12.75">
      <c r="A27" s="13">
        <f t="shared" si="3"/>
        <v>1921</v>
      </c>
      <c r="B27" s="52"/>
      <c r="C27" s="52">
        <v>19090</v>
      </c>
      <c r="D27" s="52">
        <v>19090</v>
      </c>
      <c r="E27" s="64">
        <f t="shared" si="0"/>
        <v>16226.5</v>
      </c>
      <c r="F27" s="64">
        <f aca="true" t="shared" si="5" ref="F27:F42">D27/0.001</f>
        <v>19090000</v>
      </c>
      <c r="G27" s="38">
        <v>128.6</v>
      </c>
      <c r="H27" s="38">
        <f t="shared" si="2"/>
        <v>14.844479004665631</v>
      </c>
    </row>
    <row r="28" spans="1:8" ht="12.75">
      <c r="A28" s="13">
        <f t="shared" si="3"/>
        <v>1922</v>
      </c>
      <c r="B28" s="52"/>
      <c r="C28" s="52">
        <v>25655</v>
      </c>
      <c r="D28" s="52">
        <v>25655</v>
      </c>
      <c r="E28" s="64">
        <f t="shared" si="0"/>
        <v>21806.75</v>
      </c>
      <c r="F28" s="64">
        <f t="shared" si="5"/>
        <v>25655000</v>
      </c>
      <c r="G28" s="38">
        <v>159.9</v>
      </c>
      <c r="H28" s="38">
        <f t="shared" si="2"/>
        <v>16.044402751719826</v>
      </c>
    </row>
    <row r="29" spans="1:8" ht="12.75">
      <c r="A29" s="13">
        <f t="shared" si="3"/>
        <v>1923</v>
      </c>
      <c r="B29" s="52"/>
      <c r="C29" s="52">
        <v>51799</v>
      </c>
      <c r="D29" s="52">
        <v>51799</v>
      </c>
      <c r="E29" s="64">
        <f t="shared" si="0"/>
        <v>44029.15</v>
      </c>
      <c r="F29" s="64">
        <f t="shared" si="5"/>
        <v>51799000</v>
      </c>
      <c r="G29" s="38">
        <v>189.8</v>
      </c>
      <c r="H29" s="38">
        <f t="shared" si="2"/>
        <v>27.291359325605896</v>
      </c>
    </row>
    <row r="30" spans="1:8" ht="12.75">
      <c r="A30" s="13">
        <f t="shared" si="3"/>
        <v>1924</v>
      </c>
      <c r="B30" s="52"/>
      <c r="C30" s="52">
        <v>91904</v>
      </c>
      <c r="D30" s="52">
        <v>91904</v>
      </c>
      <c r="E30" s="64">
        <f t="shared" si="0"/>
        <v>78118.4</v>
      </c>
      <c r="F30" s="64">
        <f t="shared" si="5"/>
        <v>91904000</v>
      </c>
      <c r="G30" s="38">
        <v>241.8</v>
      </c>
      <c r="H30" s="38">
        <f t="shared" si="2"/>
        <v>38.008271298593876</v>
      </c>
    </row>
    <row r="31" spans="1:8" ht="12.75">
      <c r="A31" s="13">
        <f t="shared" si="3"/>
        <v>1925</v>
      </c>
      <c r="B31" s="52"/>
      <c r="C31" s="52"/>
      <c r="D31" s="52"/>
      <c r="E31" s="64"/>
      <c r="F31" s="64"/>
      <c r="G31" s="38">
        <v>265.8</v>
      </c>
      <c r="H31" s="38"/>
    </row>
    <row r="32" spans="1:8" ht="12.75">
      <c r="A32" s="13">
        <f t="shared" si="3"/>
        <v>1926</v>
      </c>
      <c r="B32" s="52">
        <v>386794</v>
      </c>
      <c r="C32" s="52"/>
      <c r="D32" s="52">
        <f>B33*C33/B32</f>
        <v>287765.146760291</v>
      </c>
      <c r="E32" s="64">
        <f t="shared" si="0"/>
        <v>244600.37474624734</v>
      </c>
      <c r="F32" s="64">
        <f t="shared" si="5"/>
        <v>287765146.760291</v>
      </c>
      <c r="G32" s="38">
        <v>330.6</v>
      </c>
      <c r="H32" s="38">
        <f t="shared" si="2"/>
        <v>87.04329908054778</v>
      </c>
    </row>
    <row r="33" spans="1:8" ht="12.75">
      <c r="A33" s="13">
        <f t="shared" si="3"/>
        <v>1927</v>
      </c>
      <c r="B33" s="52">
        <v>347248</v>
      </c>
      <c r="C33" s="52">
        <v>320537</v>
      </c>
      <c r="D33" s="52">
        <v>320537</v>
      </c>
      <c r="E33" s="64">
        <f t="shared" si="0"/>
        <v>272456.45</v>
      </c>
      <c r="F33" s="64">
        <f t="shared" si="5"/>
        <v>320537000</v>
      </c>
      <c r="G33" s="38">
        <v>342.5</v>
      </c>
      <c r="H33" s="38">
        <f t="shared" si="2"/>
        <v>93.58744525547445</v>
      </c>
    </row>
    <row r="34" spans="1:8" ht="12.75">
      <c r="A34" s="13">
        <f t="shared" si="3"/>
        <v>1928</v>
      </c>
      <c r="B34" s="52">
        <v>629444</v>
      </c>
      <c r="C34" s="52">
        <v>600354</v>
      </c>
      <c r="D34" s="52">
        <v>600354</v>
      </c>
      <c r="E34" s="64">
        <f t="shared" si="0"/>
        <v>510300.89999999997</v>
      </c>
      <c r="F34" s="64">
        <f t="shared" si="5"/>
        <v>600354000</v>
      </c>
      <c r="G34" s="38">
        <v>356.1</v>
      </c>
      <c r="H34" s="38">
        <f t="shared" si="2"/>
        <v>168.59140690817185</v>
      </c>
    </row>
    <row r="35" spans="1:8" ht="12.75">
      <c r="A35" s="13">
        <f>A34+1</f>
        <v>1929</v>
      </c>
      <c r="B35" s="52">
        <v>530947</v>
      </c>
      <c r="C35" s="52">
        <v>501509</v>
      </c>
      <c r="D35" s="52">
        <v>501509</v>
      </c>
      <c r="E35" s="64">
        <f t="shared" si="0"/>
        <v>426282.64999999997</v>
      </c>
      <c r="F35" s="64">
        <f t="shared" si="5"/>
        <v>501509000</v>
      </c>
      <c r="G35" s="38">
        <v>400.2</v>
      </c>
      <c r="H35" s="38">
        <f t="shared" si="2"/>
        <v>125.31459270364819</v>
      </c>
    </row>
    <row r="36" spans="1:8" ht="12.75">
      <c r="A36" s="13">
        <f t="shared" si="3"/>
        <v>1930</v>
      </c>
      <c r="B36" s="52"/>
      <c r="C36" s="52"/>
      <c r="D36" s="52"/>
      <c r="E36" s="64"/>
      <c r="F36" s="64"/>
      <c r="G36" s="38">
        <v>392.2</v>
      </c>
      <c r="H36" s="38"/>
    </row>
    <row r="37" spans="1:8" ht="12.75">
      <c r="A37" s="13">
        <f t="shared" si="3"/>
        <v>1931</v>
      </c>
      <c r="B37" s="63">
        <v>172276</v>
      </c>
      <c r="C37" s="52">
        <v>168697</v>
      </c>
      <c r="D37" s="52">
        <v>168697</v>
      </c>
      <c r="E37" s="64">
        <f t="shared" si="0"/>
        <v>143392.44999999998</v>
      </c>
      <c r="F37" s="64">
        <f t="shared" si="5"/>
        <v>168697000</v>
      </c>
      <c r="G37" s="38">
        <v>365.6</v>
      </c>
      <c r="H37" s="38">
        <f t="shared" si="2"/>
        <v>46.14250547045952</v>
      </c>
    </row>
    <row r="38" spans="1:8" ht="12.75">
      <c r="A38" s="13">
        <f t="shared" si="3"/>
        <v>1932</v>
      </c>
      <c r="B38" s="52">
        <v>172871</v>
      </c>
      <c r="C38" s="52">
        <v>100070</v>
      </c>
      <c r="D38" s="52">
        <v>100070</v>
      </c>
      <c r="E38" s="64">
        <f t="shared" si="0"/>
        <v>85059.5</v>
      </c>
      <c r="F38" s="64">
        <f t="shared" si="5"/>
        <v>100070000</v>
      </c>
      <c r="G38" s="38">
        <v>316.5</v>
      </c>
      <c r="H38" s="38">
        <f t="shared" si="2"/>
        <v>31.617693522906794</v>
      </c>
    </row>
    <row r="39" spans="1:8" ht="12.75">
      <c r="A39" s="13">
        <f t="shared" si="3"/>
        <v>1933</v>
      </c>
      <c r="B39" s="52">
        <v>149188</v>
      </c>
      <c r="C39" s="52">
        <v>145676</v>
      </c>
      <c r="D39" s="52">
        <v>145676</v>
      </c>
      <c r="E39" s="64">
        <f t="shared" si="0"/>
        <v>123824.59999999999</v>
      </c>
      <c r="F39" s="64">
        <f t="shared" si="5"/>
        <v>145676000</v>
      </c>
      <c r="G39" s="38">
        <v>312.8</v>
      </c>
      <c r="H39" s="38">
        <f t="shared" si="2"/>
        <v>46.57161125319693</v>
      </c>
    </row>
    <row r="40" spans="1:8" ht="12.75">
      <c r="A40" s="13">
        <f>A39+1</f>
        <v>1934</v>
      </c>
      <c r="B40" s="52">
        <v>116365</v>
      </c>
      <c r="C40" s="52">
        <v>112099</v>
      </c>
      <c r="D40" s="52">
        <v>112099</v>
      </c>
      <c r="E40" s="64">
        <f t="shared" si="0"/>
        <v>95284.15</v>
      </c>
      <c r="F40" s="64">
        <f t="shared" si="5"/>
        <v>112099000</v>
      </c>
      <c r="G40" s="38">
        <v>297.3</v>
      </c>
      <c r="H40" s="38">
        <f t="shared" si="2"/>
        <v>37.705684493777326</v>
      </c>
    </row>
    <row r="41" spans="1:8" ht="12.75">
      <c r="A41" s="13">
        <f t="shared" si="3"/>
        <v>1935</v>
      </c>
      <c r="B41" s="52">
        <v>124728</v>
      </c>
      <c r="C41" s="52">
        <v>120559</v>
      </c>
      <c r="D41" s="52">
        <v>120559</v>
      </c>
      <c r="E41" s="64">
        <f t="shared" si="0"/>
        <v>102475.15</v>
      </c>
      <c r="F41" s="64">
        <f t="shared" si="5"/>
        <v>120559000</v>
      </c>
      <c r="G41" s="38">
        <v>280.1</v>
      </c>
      <c r="H41" s="38">
        <f t="shared" si="2"/>
        <v>43.04141378079257</v>
      </c>
    </row>
    <row r="42" spans="1:8" ht="12.75">
      <c r="A42" s="20">
        <f t="shared" si="3"/>
        <v>1936</v>
      </c>
      <c r="B42" s="53">
        <v>187125</v>
      </c>
      <c r="C42" s="53">
        <v>182120</v>
      </c>
      <c r="D42" s="53">
        <v>182120</v>
      </c>
      <c r="E42" s="68">
        <f t="shared" si="0"/>
        <v>154802</v>
      </c>
      <c r="F42" s="65">
        <f t="shared" si="5"/>
        <v>182120000</v>
      </c>
      <c r="G42" s="59">
        <v>281.4</v>
      </c>
      <c r="H42" s="29">
        <f t="shared" si="2"/>
        <v>64.71926083866383</v>
      </c>
    </row>
    <row r="44" ht="12.75">
      <c r="A44" s="12" t="s">
        <v>75</v>
      </c>
    </row>
    <row r="45" ht="12.75">
      <c r="A45" s="1" t="s">
        <v>63</v>
      </c>
    </row>
    <row r="46" ht="12.75">
      <c r="A46" s="1" t="s">
        <v>64</v>
      </c>
    </row>
    <row r="47" ht="12.75">
      <c r="A47" s="1" t="s">
        <v>65</v>
      </c>
    </row>
    <row r="48" ht="12.75">
      <c r="A48" s="1" t="s">
        <v>66</v>
      </c>
    </row>
    <row r="49" ht="12.75">
      <c r="A49" s="1" t="s">
        <v>72</v>
      </c>
    </row>
    <row r="50" ht="12.75">
      <c r="A50" s="1" t="s">
        <v>71</v>
      </c>
    </row>
    <row r="51" ht="12.75">
      <c r="A51" s="1" t="s">
        <v>53</v>
      </c>
    </row>
    <row r="52" ht="12.75">
      <c r="A52" s="1" t="s">
        <v>54</v>
      </c>
    </row>
    <row r="53" ht="12.75">
      <c r="A53" s="1" t="s">
        <v>55</v>
      </c>
    </row>
    <row r="54" ht="12.75">
      <c r="A54" s="1" t="s">
        <v>51</v>
      </c>
    </row>
    <row r="55" ht="12.75">
      <c r="A55" s="1" t="s">
        <v>50</v>
      </c>
    </row>
    <row r="56" ht="12.75">
      <c r="A56" s="1" t="s">
        <v>73</v>
      </c>
    </row>
    <row r="57" ht="12.75">
      <c r="A57" s="1" t="s">
        <v>74</v>
      </c>
    </row>
  </sheetData>
  <printOptions/>
  <pageMargins left="0.75" right="0.75" top="1" bottom="1" header="0.4921259845" footer="0.4921259845"/>
  <pageSetup firstPageNumber="114" useFirstPageNumber="1" fitToHeight="1" fitToWidth="1" orientation="portrait" paperSize="9" scale="7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G21" sqref="G21"/>
    </sheetView>
  </sheetViews>
  <sheetFormatPr defaultColWidth="11.421875" defaultRowHeight="12.75"/>
  <cols>
    <col min="1" max="1" width="7.421875" style="0" customWidth="1"/>
    <col min="2" max="2" width="13.140625" style="0" customWidth="1"/>
    <col min="3" max="3" width="12.140625" style="0" customWidth="1"/>
    <col min="4" max="4" width="11.140625" style="0" customWidth="1"/>
    <col min="5" max="5" width="10.7109375" style="0" customWidth="1"/>
    <col min="6" max="6" width="12.8515625" style="0" customWidth="1"/>
    <col min="7" max="7" width="13.140625" style="0" customWidth="1"/>
    <col min="8" max="8" width="12.8515625" style="0" customWidth="1"/>
  </cols>
  <sheetData>
    <row r="1" ht="15.75">
      <c r="A1" s="51" t="s">
        <v>79</v>
      </c>
    </row>
    <row r="2" spans="2:8" ht="12.75">
      <c r="B2" s="5" t="s">
        <v>14</v>
      </c>
      <c r="C2" s="5"/>
      <c r="D2" s="5"/>
      <c r="E2" s="5"/>
      <c r="F2" s="5"/>
      <c r="G2" s="5"/>
      <c r="H2" s="5"/>
    </row>
    <row r="3" spans="1:9" ht="12.75">
      <c r="A3" s="3"/>
      <c r="B3" s="47" t="s">
        <v>41</v>
      </c>
      <c r="C3" s="35" t="s">
        <v>42</v>
      </c>
      <c r="D3" s="47" t="s">
        <v>43</v>
      </c>
      <c r="E3" s="35" t="s">
        <v>44</v>
      </c>
      <c r="F3" s="17" t="s">
        <v>30</v>
      </c>
      <c r="G3" s="47" t="s">
        <v>45</v>
      </c>
      <c r="H3" s="17" t="s">
        <v>46</v>
      </c>
      <c r="I3" s="17" t="s">
        <v>47</v>
      </c>
    </row>
    <row r="4" spans="1:9" ht="12.75">
      <c r="A4" s="4"/>
      <c r="B4" s="25" t="s">
        <v>16</v>
      </c>
      <c r="C4" s="20" t="s">
        <v>17</v>
      </c>
      <c r="D4" s="25" t="s">
        <v>13</v>
      </c>
      <c r="E4" s="20" t="s">
        <v>13</v>
      </c>
      <c r="F4" s="20" t="s">
        <v>38</v>
      </c>
      <c r="G4" s="25" t="s">
        <v>18</v>
      </c>
      <c r="H4" s="20" t="s">
        <v>25</v>
      </c>
      <c r="I4" s="48" t="s">
        <v>39</v>
      </c>
    </row>
    <row r="5" spans="1:10" ht="12.75">
      <c r="A5" s="6">
        <v>1962</v>
      </c>
      <c r="B5" s="21">
        <v>52881.099</v>
      </c>
      <c r="C5" s="10">
        <v>15645</v>
      </c>
      <c r="D5" s="21"/>
      <c r="E5" s="10"/>
      <c r="F5" s="10">
        <f>B5</f>
        <v>52881.099</v>
      </c>
      <c r="G5" s="21">
        <v>42730</v>
      </c>
      <c r="H5" s="37">
        <v>14.641852177957938</v>
      </c>
      <c r="I5" s="22">
        <v>36.776514107653234</v>
      </c>
      <c r="J5" s="34"/>
    </row>
    <row r="6" spans="1:10" ht="12.75">
      <c r="A6" s="6">
        <f aca="true" t="shared" si="0" ref="A6:A11">A5+1</f>
        <v>1963</v>
      </c>
      <c r="B6" s="21">
        <v>64017.51</v>
      </c>
      <c r="C6" s="10">
        <v>17688</v>
      </c>
      <c r="D6" s="21"/>
      <c r="E6" s="10"/>
      <c r="F6" s="10">
        <f aca="true" t="shared" si="1" ref="F6:F11">B6</f>
        <v>64017.51</v>
      </c>
      <c r="G6" s="21">
        <v>54059</v>
      </c>
      <c r="H6" s="37">
        <v>15.811438422647644</v>
      </c>
      <c r="I6" s="22">
        <v>29.783624149840982</v>
      </c>
      <c r="J6" s="34"/>
    </row>
    <row r="7" spans="1:10" ht="12.75">
      <c r="A7" s="6">
        <f t="shared" si="0"/>
        <v>1964</v>
      </c>
      <c r="B7" s="21">
        <v>69148.72</v>
      </c>
      <c r="C7" s="10">
        <v>17764</v>
      </c>
      <c r="D7" s="21"/>
      <c r="E7" s="10"/>
      <c r="F7" s="10">
        <f t="shared" si="1"/>
        <v>69148.72</v>
      </c>
      <c r="G7" s="21">
        <v>59823</v>
      </c>
      <c r="H7" s="37">
        <v>15.39522260590395</v>
      </c>
      <c r="I7" s="22">
        <v>25.8785444995062</v>
      </c>
      <c r="J7" s="34"/>
    </row>
    <row r="8" spans="1:10" ht="12.75">
      <c r="A8" s="6">
        <f t="shared" si="0"/>
        <v>1965</v>
      </c>
      <c r="B8" s="21">
        <v>74638.67</v>
      </c>
      <c r="C8" s="10">
        <v>17429</v>
      </c>
      <c r="D8" s="21"/>
      <c r="E8" s="10"/>
      <c r="F8" s="10">
        <f t="shared" si="1"/>
        <v>74638.67</v>
      </c>
      <c r="G8" s="21">
        <v>66362</v>
      </c>
      <c r="H8" s="37">
        <v>15.43754343437686</v>
      </c>
      <c r="I8" s="22">
        <v>22.702674292299488</v>
      </c>
      <c r="J8" s="34"/>
    </row>
    <row r="9" spans="1:10" ht="12.75">
      <c r="A9" s="6">
        <f t="shared" si="0"/>
        <v>1966</v>
      </c>
      <c r="B9" s="21">
        <v>81860.383</v>
      </c>
      <c r="C9" s="10">
        <v>17037</v>
      </c>
      <c r="D9" s="21"/>
      <c r="E9" s="10"/>
      <c r="F9" s="10">
        <f t="shared" si="1"/>
        <v>81860.383</v>
      </c>
      <c r="G9" s="21">
        <v>76476</v>
      </c>
      <c r="H9" s="37">
        <v>15.639640935699328</v>
      </c>
      <c r="I9" s="22">
        <v>19.419937262813786</v>
      </c>
      <c r="J9" s="34"/>
    </row>
    <row r="10" spans="1:10" ht="12.75">
      <c r="A10" s="6">
        <f t="shared" si="0"/>
        <v>1967</v>
      </c>
      <c r="B10" s="21">
        <v>93589.772</v>
      </c>
      <c r="C10" s="10">
        <v>17783</v>
      </c>
      <c r="D10" s="21"/>
      <c r="E10" s="10"/>
      <c r="F10" s="10">
        <f t="shared" si="1"/>
        <v>93589.772</v>
      </c>
      <c r="G10" s="21">
        <v>87165</v>
      </c>
      <c r="H10" s="37">
        <v>16.553164635321874</v>
      </c>
      <c r="I10" s="22">
        <v>17.832594799644973</v>
      </c>
      <c r="J10" s="34"/>
    </row>
    <row r="11" spans="1:10" ht="12.75">
      <c r="A11" s="6">
        <f t="shared" si="0"/>
        <v>1968</v>
      </c>
      <c r="B11" s="21">
        <v>99507.676</v>
      </c>
      <c r="C11" s="10">
        <v>18770</v>
      </c>
      <c r="D11" s="21"/>
      <c r="E11" s="10"/>
      <c r="F11" s="10">
        <f t="shared" si="1"/>
        <v>99507.676</v>
      </c>
      <c r="G11" s="21">
        <v>92983</v>
      </c>
      <c r="H11" s="37">
        <v>16.192827212265893</v>
      </c>
      <c r="I11" s="22">
        <v>18.397997700537456</v>
      </c>
      <c r="J11" s="34"/>
    </row>
    <row r="12" spans="1:9" ht="12.75">
      <c r="A12" s="6">
        <v>1969</v>
      </c>
      <c r="B12" s="21">
        <v>102049</v>
      </c>
      <c r="C12" s="10">
        <v>17665</v>
      </c>
      <c r="D12" s="21"/>
      <c r="E12" s="10"/>
      <c r="F12" s="10">
        <v>102049</v>
      </c>
      <c r="G12" s="21">
        <v>100436</v>
      </c>
      <c r="H12" s="27">
        <v>14.564093342410114</v>
      </c>
      <c r="I12" s="38">
        <v>18.67290623943005</v>
      </c>
    </row>
    <row r="13" spans="1:9" ht="12.75">
      <c r="A13" s="6">
        <v>1970</v>
      </c>
      <c r="B13" s="21">
        <v>113176</v>
      </c>
      <c r="C13" s="10">
        <v>15694</v>
      </c>
      <c r="D13" s="21"/>
      <c r="E13" s="10"/>
      <c r="F13" s="10">
        <v>113176</v>
      </c>
      <c r="G13" s="21">
        <v>110732</v>
      </c>
      <c r="H13" s="27">
        <v>14.262544438129396</v>
      </c>
      <c r="I13" s="38">
        <v>16.555369184606796</v>
      </c>
    </row>
    <row r="14" spans="1:9" ht="12.75">
      <c r="A14" s="6">
        <v>1971</v>
      </c>
      <c r="B14" s="21">
        <v>130203</v>
      </c>
      <c r="C14" s="10">
        <v>14072</v>
      </c>
      <c r="D14" s="21"/>
      <c r="E14" s="10"/>
      <c r="F14" s="10">
        <v>130203</v>
      </c>
      <c r="G14" s="21">
        <v>125355</v>
      </c>
      <c r="H14" s="27">
        <v>14.725747749907825</v>
      </c>
      <c r="I14" s="38">
        <v>14.596589405396601</v>
      </c>
    </row>
    <row r="15" spans="1:9" ht="12.75">
      <c r="A15" s="6">
        <v>1972</v>
      </c>
      <c r="B15" s="21">
        <v>162080</v>
      </c>
      <c r="C15" s="10">
        <v>15051</v>
      </c>
      <c r="D15" s="21"/>
      <c r="E15" s="10"/>
      <c r="F15" s="10">
        <v>162080</v>
      </c>
      <c r="G15" s="21">
        <v>149344</v>
      </c>
      <c r="H15" s="27">
        <v>16.405738364507407</v>
      </c>
      <c r="I15" s="38">
        <v>16.567285492035502</v>
      </c>
    </row>
    <row r="16" spans="1:9" ht="12.75">
      <c r="A16" s="6">
        <v>1973</v>
      </c>
      <c r="B16" s="21">
        <v>186389</v>
      </c>
      <c r="C16" s="10">
        <v>25077</v>
      </c>
      <c r="D16" s="21"/>
      <c r="E16" s="10"/>
      <c r="F16" s="10">
        <v>186389</v>
      </c>
      <c r="G16" s="21">
        <v>178454</v>
      </c>
      <c r="H16" s="27">
        <v>16.497010625445306</v>
      </c>
      <c r="I16" s="38">
        <v>14.854204374975108</v>
      </c>
    </row>
    <row r="17" spans="1:9" ht="12.75">
      <c r="A17" s="6">
        <v>1974</v>
      </c>
      <c r="B17" s="21">
        <v>201561</v>
      </c>
      <c r="C17" s="10">
        <v>34848</v>
      </c>
      <c r="D17" s="21"/>
      <c r="E17" s="10"/>
      <c r="F17" s="10">
        <v>201561</v>
      </c>
      <c r="G17" s="21">
        <v>193679</v>
      </c>
      <c r="H17" s="27">
        <v>15.46925581245424</v>
      </c>
      <c r="I17" s="38">
        <v>9.397933042614687</v>
      </c>
    </row>
    <row r="18" spans="1:9" ht="12.75">
      <c r="A18" s="6">
        <v>1975</v>
      </c>
      <c r="B18" s="21">
        <v>250978</v>
      </c>
      <c r="C18" s="10">
        <v>30831</v>
      </c>
      <c r="D18" s="21"/>
      <c r="E18" s="10"/>
      <c r="F18" s="10">
        <v>250978</v>
      </c>
      <c r="G18" s="21">
        <v>229044</v>
      </c>
      <c r="H18" s="27">
        <v>17.097945069228903</v>
      </c>
      <c r="I18" s="38">
        <v>10.995623632385119</v>
      </c>
    </row>
    <row r="19" spans="1:9" ht="12.75">
      <c r="A19" s="6">
        <v>1976</v>
      </c>
      <c r="B19" s="21">
        <v>290824</v>
      </c>
      <c r="C19" s="10">
        <v>34275</v>
      </c>
      <c r="D19" s="21"/>
      <c r="E19" s="10"/>
      <c r="F19" s="10">
        <v>290824</v>
      </c>
      <c r="G19" s="21">
        <v>270621</v>
      </c>
      <c r="H19" s="27">
        <v>17.101731025142996</v>
      </c>
      <c r="I19" s="38">
        <v>8.183573225885931</v>
      </c>
    </row>
    <row r="20" spans="1:9" ht="12.75">
      <c r="A20" s="6">
        <v>1977</v>
      </c>
      <c r="B20" s="21">
        <v>337215</v>
      </c>
      <c r="C20" s="10">
        <v>47816</v>
      </c>
      <c r="D20" s="21"/>
      <c r="E20" s="10"/>
      <c r="F20" s="10">
        <v>337215</v>
      </c>
      <c r="G20" s="21">
        <v>308296</v>
      </c>
      <c r="H20" s="27">
        <v>17.583401423399586</v>
      </c>
      <c r="I20" s="38">
        <v>6.972926833465168</v>
      </c>
    </row>
    <row r="21" spans="1:9" ht="12.75">
      <c r="A21" s="6">
        <v>1978</v>
      </c>
      <c r="B21" s="21">
        <v>420834</v>
      </c>
      <c r="C21" s="10">
        <v>65999</v>
      </c>
      <c r="D21" s="21"/>
      <c r="E21" s="10"/>
      <c r="F21" s="10">
        <v>420834</v>
      </c>
      <c r="G21" s="21">
        <v>357185</v>
      </c>
      <c r="H21" s="27">
        <v>19.28142187164962</v>
      </c>
      <c r="I21" s="38">
        <v>8.977736521963834</v>
      </c>
    </row>
    <row r="22" spans="1:9" ht="12.75">
      <c r="A22" s="6">
        <v>1979</v>
      </c>
      <c r="B22" s="21">
        <v>469590</v>
      </c>
      <c r="C22" s="10">
        <v>108167</v>
      </c>
      <c r="D22" s="21"/>
      <c r="E22" s="10"/>
      <c r="F22" s="10">
        <v>469590</v>
      </c>
      <c r="G22" s="21">
        <v>407910</v>
      </c>
      <c r="H22" s="27">
        <v>18.926708629287766</v>
      </c>
      <c r="I22" s="38">
        <v>9.280975310517887</v>
      </c>
    </row>
    <row r="23" spans="1:9" ht="12.75">
      <c r="A23" s="6">
        <v>1980</v>
      </c>
      <c r="B23" s="21">
        <v>585379</v>
      </c>
      <c r="C23" s="10">
        <v>177841</v>
      </c>
      <c r="D23" s="21"/>
      <c r="E23" s="10"/>
      <c r="F23" s="10">
        <v>585379</v>
      </c>
      <c r="G23" s="21">
        <v>508644</v>
      </c>
      <c r="H23" s="27">
        <v>20.844640609337695</v>
      </c>
      <c r="I23" s="38">
        <v>9.170404106406199</v>
      </c>
    </row>
    <row r="24" spans="1:9" ht="12.75">
      <c r="A24" s="6">
        <v>1981</v>
      </c>
      <c r="B24" s="21">
        <v>604572</v>
      </c>
      <c r="C24" s="10">
        <v>159877</v>
      </c>
      <c r="D24" s="21"/>
      <c r="E24" s="10"/>
      <c r="F24" s="10">
        <v>604572</v>
      </c>
      <c r="G24" s="21">
        <v>584603</v>
      </c>
      <c r="H24" s="27">
        <v>19.102983944661343</v>
      </c>
      <c r="I24" s="38">
        <v>7.19668579791987</v>
      </c>
    </row>
    <row r="25" spans="1:9" ht="12.75">
      <c r="A25" s="6">
        <v>1982</v>
      </c>
      <c r="B25" s="21">
        <v>815608</v>
      </c>
      <c r="C25" s="10">
        <v>215885</v>
      </c>
      <c r="D25" s="21"/>
      <c r="E25" s="10"/>
      <c r="F25" s="10">
        <v>815608</v>
      </c>
      <c r="G25" s="21">
        <v>743317</v>
      </c>
      <c r="H25" s="27">
        <v>22.49319570956704</v>
      </c>
      <c r="I25" s="38">
        <v>5.707606216290529</v>
      </c>
    </row>
    <row r="26" spans="1:9" ht="12.75">
      <c r="A26" s="6">
        <v>1983</v>
      </c>
      <c r="B26" s="21">
        <v>1032959</v>
      </c>
      <c r="C26" s="10">
        <v>268831</v>
      </c>
      <c r="D26" s="21">
        <v>83</v>
      </c>
      <c r="E26" s="10"/>
      <c r="F26" s="10">
        <v>1033042</v>
      </c>
      <c r="G26" s="21">
        <v>906249</v>
      </c>
      <c r="H26" s="27">
        <v>25.784163626189258</v>
      </c>
      <c r="I26" s="38">
        <v>8.456063125452701</v>
      </c>
    </row>
    <row r="27" spans="1:9" ht="12.75">
      <c r="A27" s="6">
        <v>1984</v>
      </c>
      <c r="B27" s="21">
        <v>1296768</v>
      </c>
      <c r="C27" s="10">
        <v>354161</v>
      </c>
      <c r="D27" s="21">
        <v>11</v>
      </c>
      <c r="E27" s="10"/>
      <c r="F27" s="10">
        <v>1296779</v>
      </c>
      <c r="G27" s="21">
        <v>1114554</v>
      </c>
      <c r="H27" s="27">
        <v>29.72959341463253</v>
      </c>
      <c r="I27" s="38">
        <v>9.892356862688459</v>
      </c>
    </row>
    <row r="28" spans="1:9" ht="12.75">
      <c r="A28" s="6">
        <v>1985</v>
      </c>
      <c r="B28" s="21">
        <v>1598128</v>
      </c>
      <c r="C28" s="10">
        <v>450584</v>
      </c>
      <c r="D28" s="21">
        <v>11</v>
      </c>
      <c r="E28" s="10"/>
      <c r="F28" s="10">
        <v>1598139</v>
      </c>
      <c r="G28" s="21">
        <v>1375679</v>
      </c>
      <c r="H28" s="27">
        <v>34.00192292021753</v>
      </c>
      <c r="I28" s="38">
        <v>14.367818170638639</v>
      </c>
    </row>
    <row r="29" spans="1:9" ht="12.75">
      <c r="A29" s="6">
        <v>1986</v>
      </c>
      <c r="B29" s="21">
        <v>1974053</v>
      </c>
      <c r="C29" s="10">
        <v>596678</v>
      </c>
      <c r="D29" s="21">
        <v>2734</v>
      </c>
      <c r="E29" s="10"/>
      <c r="F29" s="10">
        <v>1976787</v>
      </c>
      <c r="G29" s="21">
        <v>1674553</v>
      </c>
      <c r="H29" s="27">
        <v>38.99529638829533</v>
      </c>
      <c r="I29" s="38">
        <v>22.69151377232657</v>
      </c>
    </row>
    <row r="30" spans="1:9" ht="12.75">
      <c r="A30" s="6">
        <v>1987</v>
      </c>
      <c r="B30" s="21">
        <v>2049363</v>
      </c>
      <c r="C30" s="10">
        <v>615661</v>
      </c>
      <c r="D30" s="21">
        <v>1499</v>
      </c>
      <c r="E30" s="10"/>
      <c r="F30" s="10">
        <v>2050862</v>
      </c>
      <c r="G30" s="21">
        <v>1852551</v>
      </c>
      <c r="H30" s="27">
        <v>38.42974958831867</v>
      </c>
      <c r="I30" s="38">
        <v>18.132323411757035</v>
      </c>
    </row>
    <row r="31" spans="1:9" ht="12.75">
      <c r="A31" s="6">
        <v>1988</v>
      </c>
      <c r="B31" s="21">
        <v>2335457</v>
      </c>
      <c r="C31" s="10">
        <v>701143</v>
      </c>
      <c r="D31" s="21">
        <v>2504</v>
      </c>
      <c r="E31" s="10"/>
      <c r="F31" s="10">
        <v>2337961</v>
      </c>
      <c r="G31" s="21">
        <v>2098920</v>
      </c>
      <c r="H31" s="27">
        <v>40.765884836721014</v>
      </c>
      <c r="I31" s="38">
        <v>26.800999879339336</v>
      </c>
    </row>
    <row r="32" spans="1:9" ht="12.75">
      <c r="A32" s="6">
        <v>1989</v>
      </c>
      <c r="B32" s="21">
        <v>2462441</v>
      </c>
      <c r="C32" s="10">
        <v>778385</v>
      </c>
      <c r="D32" s="21">
        <v>7089</v>
      </c>
      <c r="E32" s="10"/>
      <c r="F32" s="10">
        <v>2469530</v>
      </c>
      <c r="G32" s="21">
        <v>2324300</v>
      </c>
      <c r="H32" s="27">
        <v>40.09185542106083</v>
      </c>
      <c r="I32" s="38">
        <v>35.573649929866484</v>
      </c>
    </row>
    <row r="33" spans="1:9" ht="12.75">
      <c r="A33" s="6">
        <v>1990</v>
      </c>
      <c r="B33" s="21">
        <v>2588964</v>
      </c>
      <c r="C33" s="10">
        <v>827802</v>
      </c>
      <c r="D33" s="21">
        <v>5850</v>
      </c>
      <c r="E33" s="10"/>
      <c r="F33" s="10">
        <v>2594814</v>
      </c>
      <c r="G33" s="21">
        <v>2540431</v>
      </c>
      <c r="H33" s="27">
        <v>39.86202908738751</v>
      </c>
      <c r="I33" s="38">
        <v>26.692898120405168</v>
      </c>
    </row>
    <row r="34" spans="1:9" ht="12.75">
      <c r="A34" s="6">
        <v>1991</v>
      </c>
      <c r="B34" s="21">
        <v>2899545</v>
      </c>
      <c r="C34" s="10">
        <v>827802</v>
      </c>
      <c r="D34" s="21">
        <v>8346</v>
      </c>
      <c r="E34" s="10"/>
      <c r="F34" s="10">
        <v>2907891</v>
      </c>
      <c r="G34" s="21">
        <v>2758978</v>
      </c>
      <c r="H34" s="27">
        <v>42.91183662904559</v>
      </c>
      <c r="I34" s="38">
        <v>29.42181511181919</v>
      </c>
    </row>
    <row r="35" spans="1:9" ht="12.75">
      <c r="A35" s="6">
        <v>1992</v>
      </c>
      <c r="B35" s="21">
        <v>3185458</v>
      </c>
      <c r="C35" s="10">
        <v>1137245</v>
      </c>
      <c r="D35" s="21">
        <v>8715</v>
      </c>
      <c r="E35" s="10"/>
      <c r="F35" s="10">
        <v>3194173</v>
      </c>
      <c r="G35" s="21">
        <v>2980816</v>
      </c>
      <c r="H35" s="27">
        <v>45.63400254816527</v>
      </c>
      <c r="I35" s="38">
        <v>27.595846930643788</v>
      </c>
    </row>
    <row r="36" spans="1:9" ht="12.75">
      <c r="A36" s="6">
        <v>1993</v>
      </c>
      <c r="B36" s="21">
        <v>3869187</v>
      </c>
      <c r="C36" s="10">
        <v>1624830</v>
      </c>
      <c r="D36" s="21">
        <v>7573</v>
      </c>
      <c r="E36" s="10"/>
      <c r="F36" s="10">
        <v>3876760</v>
      </c>
      <c r="G36" s="21">
        <v>3301851</v>
      </c>
      <c r="H36" s="27">
        <v>54.779035498645136</v>
      </c>
      <c r="I36" s="38">
        <v>38.00098825971759</v>
      </c>
    </row>
    <row r="37" spans="1:9" ht="12.75">
      <c r="A37" s="6">
        <f aca="true" t="shared" si="2" ref="A37:A42">A36+1</f>
        <v>1994</v>
      </c>
      <c r="B37" s="21">
        <v>3684752</v>
      </c>
      <c r="C37" s="10">
        <v>1596470</v>
      </c>
      <c r="D37" s="21">
        <v>7564</v>
      </c>
      <c r="E37" s="10"/>
      <c r="F37" s="10">
        <v>3692316</v>
      </c>
      <c r="G37" s="21">
        <v>3551464</v>
      </c>
      <c r="H37" s="27">
        <v>49.966020059937854</v>
      </c>
      <c r="I37" s="38">
        <v>32.64637288836528</v>
      </c>
    </row>
    <row r="38" spans="1:9" ht="12.75">
      <c r="A38" s="6">
        <f t="shared" si="2"/>
        <v>1995</v>
      </c>
      <c r="B38" s="21">
        <v>4125395</v>
      </c>
      <c r="C38" s="10">
        <v>1967955</v>
      </c>
      <c r="D38" s="21">
        <v>7459</v>
      </c>
      <c r="E38" s="10"/>
      <c r="F38" s="10">
        <v>4132854</v>
      </c>
      <c r="G38" s="21">
        <v>3744851</v>
      </c>
      <c r="H38" s="27">
        <v>53.936871663166244</v>
      </c>
      <c r="I38" s="38">
        <v>31.91169701467858</v>
      </c>
    </row>
    <row r="39" spans="1:9" ht="12.75">
      <c r="A39" s="6">
        <f t="shared" si="2"/>
        <v>1996</v>
      </c>
      <c r="B39" s="21">
        <v>4599513</v>
      </c>
      <c r="C39" s="10">
        <v>2260523</v>
      </c>
      <c r="D39" s="21">
        <v>6390</v>
      </c>
      <c r="E39" s="10"/>
      <c r="F39" s="10">
        <v>4605903</v>
      </c>
      <c r="G39" s="21">
        <v>4043737</v>
      </c>
      <c r="H39" s="27">
        <v>58.51194610181674</v>
      </c>
      <c r="I39" s="38">
        <v>39.103838787174</v>
      </c>
    </row>
    <row r="40" spans="1:9" ht="12.75">
      <c r="A40" s="6">
        <f t="shared" si="2"/>
        <v>1997</v>
      </c>
      <c r="B40" s="21">
        <v>4671197</v>
      </c>
      <c r="C40" s="10">
        <v>2494396</v>
      </c>
      <c r="D40" s="21">
        <v>6321</v>
      </c>
      <c r="E40" s="10">
        <v>68</v>
      </c>
      <c r="F40" s="10">
        <v>4677587</v>
      </c>
      <c r="G40" s="21">
        <v>4115275</v>
      </c>
      <c r="H40" s="27">
        <v>57.484799532019146</v>
      </c>
      <c r="I40" s="38">
        <v>49.97865943393734</v>
      </c>
    </row>
    <row r="41" spans="1:9" ht="12.75">
      <c r="A41" s="6">
        <f t="shared" si="2"/>
        <v>1998</v>
      </c>
      <c r="B41" s="21">
        <v>4970771</v>
      </c>
      <c r="C41" s="10">
        <v>2890157</v>
      </c>
      <c r="D41" s="21">
        <v>15013</v>
      </c>
      <c r="E41" s="10">
        <v>764</v>
      </c>
      <c r="F41" s="10">
        <v>4986548</v>
      </c>
      <c r="G41" s="21">
        <v>4212115</v>
      </c>
      <c r="H41" s="27">
        <v>58.21224237259446</v>
      </c>
      <c r="I41" s="38">
        <v>64.6571330177501</v>
      </c>
    </row>
    <row r="42" spans="1:9" ht="12.75">
      <c r="A42" s="6">
        <f t="shared" si="2"/>
        <v>1999</v>
      </c>
      <c r="B42" s="45">
        <v>4985391.27226</v>
      </c>
      <c r="C42" s="46">
        <v>2828788.32422</v>
      </c>
      <c r="D42" s="45">
        <v>21731.85541</v>
      </c>
      <c r="E42" s="46">
        <v>2217.13466</v>
      </c>
      <c r="F42" s="46">
        <v>5009340.26233</v>
      </c>
      <c r="G42" s="45"/>
      <c r="H42" s="37">
        <v>56.355176739724016</v>
      </c>
      <c r="I42" s="38">
        <v>64.6571330177501</v>
      </c>
    </row>
    <row r="43" spans="1:9" ht="12.75">
      <c r="A43" s="8">
        <v>2000</v>
      </c>
      <c r="B43" s="11"/>
      <c r="C43" s="23"/>
      <c r="D43" s="11"/>
      <c r="E43" s="23"/>
      <c r="F43" s="11">
        <f>784740*6.55957</f>
        <v>5147556.9618</v>
      </c>
      <c r="G43" s="23"/>
      <c r="H43" s="58"/>
      <c r="I43" s="59"/>
    </row>
    <row r="45" ht="12.75">
      <c r="A45" s="49" t="s">
        <v>48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1">
      <selection activeCell="E16" sqref="E16"/>
    </sheetView>
  </sheetViews>
  <sheetFormatPr defaultColWidth="11.421875" defaultRowHeight="12.75"/>
  <cols>
    <col min="1" max="1" width="7.28125" style="0" customWidth="1"/>
    <col min="2" max="2" width="12.140625" style="0" customWidth="1"/>
    <col min="3" max="3" width="12.8515625" style="0" customWidth="1"/>
    <col min="4" max="4" width="15.140625" style="0" customWidth="1"/>
    <col min="6" max="8" width="12.28125" style="0" customWidth="1"/>
    <col min="9" max="9" width="13.421875" style="0" customWidth="1"/>
  </cols>
  <sheetData>
    <row r="1" ht="15.75">
      <c r="A1" s="51" t="s">
        <v>82</v>
      </c>
    </row>
    <row r="3" spans="1:9" ht="12.75">
      <c r="A3" s="3"/>
      <c r="B3" s="62" t="s">
        <v>26</v>
      </c>
      <c r="C3" s="62" t="s">
        <v>27</v>
      </c>
      <c r="D3" s="62" t="s">
        <v>28</v>
      </c>
      <c r="E3" s="62" t="s">
        <v>29</v>
      </c>
      <c r="F3" s="62" t="s">
        <v>30</v>
      </c>
      <c r="G3" s="62" t="s">
        <v>56</v>
      </c>
      <c r="H3" s="62" t="s">
        <v>46</v>
      </c>
      <c r="I3" s="62" t="s">
        <v>47</v>
      </c>
    </row>
    <row r="4" spans="1:9" ht="12.75">
      <c r="A4" s="6"/>
      <c r="B4" s="69" t="s">
        <v>83</v>
      </c>
      <c r="C4" s="69" t="s">
        <v>83</v>
      </c>
      <c r="D4" s="69" t="s">
        <v>84</v>
      </c>
      <c r="E4" s="69" t="s">
        <v>85</v>
      </c>
      <c r="F4" s="69" t="s">
        <v>86</v>
      </c>
      <c r="G4" s="69" t="s">
        <v>87</v>
      </c>
      <c r="H4" s="69" t="s">
        <v>88</v>
      </c>
      <c r="I4" s="69" t="s">
        <v>89</v>
      </c>
    </row>
    <row r="5" spans="1:9" ht="12.75">
      <c r="A5" s="4"/>
      <c r="B5" s="48" t="s">
        <v>0</v>
      </c>
      <c r="C5" s="48" t="s">
        <v>0</v>
      </c>
      <c r="D5" s="48"/>
      <c r="E5" s="48" t="s">
        <v>90</v>
      </c>
      <c r="F5" s="48" t="s">
        <v>91</v>
      </c>
      <c r="G5" s="48" t="s">
        <v>92</v>
      </c>
      <c r="H5" s="48" t="s">
        <v>93</v>
      </c>
      <c r="I5" s="48" t="s">
        <v>93</v>
      </c>
    </row>
    <row r="6" spans="1:9" ht="12.75">
      <c r="A6" s="13">
        <v>1900</v>
      </c>
      <c r="B6" s="75">
        <v>100</v>
      </c>
      <c r="C6" s="38">
        <f aca="true" t="shared" si="0" ref="C6:C69">B6*2268/102769</f>
        <v>2.206891183138884</v>
      </c>
      <c r="D6" s="38">
        <v>100</v>
      </c>
      <c r="E6" s="38">
        <f>B6/D6*100</f>
        <v>100</v>
      </c>
      <c r="F6" s="38">
        <v>1</v>
      </c>
      <c r="G6" s="38">
        <f aca="true" t="shared" si="1" ref="G6:G69">B6/F6</f>
        <v>100</v>
      </c>
      <c r="H6" s="69">
        <v>100</v>
      </c>
      <c r="I6" s="38">
        <f aca="true" t="shared" si="2" ref="I6:I19">(B6/F6/H6)*100</f>
        <v>100</v>
      </c>
    </row>
    <row r="7" spans="1:9" ht="12.75">
      <c r="A7" s="13">
        <v>1901</v>
      </c>
      <c r="B7" s="75">
        <v>88.30409356725146</v>
      </c>
      <c r="C7" s="38">
        <f t="shared" si="0"/>
        <v>1.948775255286383</v>
      </c>
      <c r="D7" s="38">
        <v>103.30783815655867</v>
      </c>
      <c r="E7" s="38">
        <f aca="true" t="shared" si="3" ref="E7:E70">B7/D7*100</f>
        <v>85.4766638649725</v>
      </c>
      <c r="F7" s="38">
        <v>1.005</v>
      </c>
      <c r="G7" s="38">
        <f t="shared" si="1"/>
        <v>87.86476971865818</v>
      </c>
      <c r="H7" s="75">
        <v>109.10548470803484</v>
      </c>
      <c r="I7" s="38">
        <f t="shared" si="2"/>
        <v>80.5319457163711</v>
      </c>
    </row>
    <row r="8" spans="1:9" ht="12.75">
      <c r="A8" s="13">
        <v>1902</v>
      </c>
      <c r="B8" s="75">
        <v>81.87134502923976</v>
      </c>
      <c r="C8" s="38">
        <f t="shared" si="0"/>
        <v>1.8068114949675076</v>
      </c>
      <c r="D8" s="38">
        <v>106.53208583560814</v>
      </c>
      <c r="E8" s="38">
        <f t="shared" si="3"/>
        <v>76.85134895000284</v>
      </c>
      <c r="F8" s="38">
        <v>0.9939449999999999</v>
      </c>
      <c r="G8" s="38">
        <f t="shared" si="1"/>
        <v>82.37009596027927</v>
      </c>
      <c r="H8" s="75">
        <v>112.02666367396283</v>
      </c>
      <c r="I8" s="38">
        <f t="shared" si="2"/>
        <v>73.52722401874374</v>
      </c>
    </row>
    <row r="9" spans="1:9" ht="12.75">
      <c r="A9" s="13">
        <v>1903</v>
      </c>
      <c r="B9" s="75">
        <v>81.87134502923976</v>
      </c>
      <c r="C9" s="38">
        <f t="shared" si="0"/>
        <v>1.8068114949675076</v>
      </c>
      <c r="D9" s="38">
        <v>109.66550963637452</v>
      </c>
      <c r="E9" s="38">
        <f t="shared" si="3"/>
        <v>74.65550955875389</v>
      </c>
      <c r="F9" s="38">
        <v>0.9889752749999998</v>
      </c>
      <c r="G9" s="38">
        <f t="shared" si="1"/>
        <v>82.78401604048167</v>
      </c>
      <c r="H9" s="75">
        <v>110.22504637321252</v>
      </c>
      <c r="I9" s="38">
        <f t="shared" si="2"/>
        <v>75.10454181183297</v>
      </c>
    </row>
    <row r="10" spans="1:9" ht="12.75">
      <c r="A10" s="13">
        <v>1904</v>
      </c>
      <c r="B10" s="75">
        <v>83.04093567251462</v>
      </c>
      <c r="C10" s="38">
        <f t="shared" si="0"/>
        <v>1.8326230877527578</v>
      </c>
      <c r="D10" s="38">
        <v>112.71189388711961</v>
      </c>
      <c r="E10" s="38">
        <f t="shared" si="3"/>
        <v>73.67539734154383</v>
      </c>
      <c r="F10" s="38">
        <v>0.9751296211499998</v>
      </c>
      <c r="G10" s="38">
        <f t="shared" si="1"/>
        <v>85.15886900716023</v>
      </c>
      <c r="H10" s="75">
        <v>110.34908384098746</v>
      </c>
      <c r="I10" s="38">
        <f t="shared" si="2"/>
        <v>77.17224832593426</v>
      </c>
    </row>
    <row r="11" spans="1:9" ht="12.75">
      <c r="A11" s="13">
        <v>1905</v>
      </c>
      <c r="B11" s="75">
        <v>92.39766081871345</v>
      </c>
      <c r="C11" s="38">
        <f t="shared" si="0"/>
        <v>2.0391158300347585</v>
      </c>
      <c r="D11" s="38">
        <v>115.6748155556525</v>
      </c>
      <c r="E11" s="38">
        <f t="shared" si="3"/>
        <v>79.87707641881639</v>
      </c>
      <c r="F11" s="38">
        <v>0.9741544915288498</v>
      </c>
      <c r="G11" s="38">
        <f t="shared" si="1"/>
        <v>94.84908361270648</v>
      </c>
      <c r="H11" s="75">
        <v>109.74309236901543</v>
      </c>
      <c r="I11" s="38">
        <f t="shared" si="2"/>
        <v>86.42829499807854</v>
      </c>
    </row>
    <row r="12" spans="1:9" ht="12.75">
      <c r="A12" s="13">
        <v>1906</v>
      </c>
      <c r="B12" s="75">
        <v>96.49122807017544</v>
      </c>
      <c r="C12" s="38">
        <f t="shared" si="0"/>
        <v>2.129456404783134</v>
      </c>
      <c r="D12" s="38">
        <v>117.87382289407243</v>
      </c>
      <c r="E12" s="38">
        <f t="shared" si="3"/>
        <v>81.85975961506524</v>
      </c>
      <c r="F12" s="38">
        <v>0.9868184999187248</v>
      </c>
      <c r="G12" s="38">
        <f t="shared" si="1"/>
        <v>97.78011668622197</v>
      </c>
      <c r="H12" s="75">
        <v>110.83541505820413</v>
      </c>
      <c r="I12" s="38">
        <f t="shared" si="2"/>
        <v>88.22100466252027</v>
      </c>
    </row>
    <row r="13" spans="1:9" ht="12.75">
      <c r="A13" s="13">
        <v>1907</v>
      </c>
      <c r="B13" s="75">
        <v>96.49122807017544</v>
      </c>
      <c r="C13" s="38">
        <f t="shared" si="0"/>
        <v>2.129456404783134</v>
      </c>
      <c r="D13" s="38">
        <v>120.01419003680114</v>
      </c>
      <c r="E13" s="38">
        <f t="shared" si="3"/>
        <v>80.39984941829576</v>
      </c>
      <c r="F13" s="38">
        <v>1.000633958917587</v>
      </c>
      <c r="G13" s="38">
        <f t="shared" si="1"/>
        <v>96.43009535130372</v>
      </c>
      <c r="H13" s="75">
        <v>103.48081758675802</v>
      </c>
      <c r="I13" s="38">
        <f t="shared" si="2"/>
        <v>93.18644517903716</v>
      </c>
    </row>
    <row r="14" spans="1:9" ht="12.75">
      <c r="A14" s="13">
        <v>1908</v>
      </c>
      <c r="B14" s="75">
        <v>93.5672514619883</v>
      </c>
      <c r="C14" s="38">
        <f t="shared" si="0"/>
        <v>2.0649274228200087</v>
      </c>
      <c r="D14" s="38">
        <v>122.09823172840541</v>
      </c>
      <c r="E14" s="38">
        <f t="shared" si="3"/>
        <v>76.63276538690482</v>
      </c>
      <c r="F14" s="38">
        <v>1.0236485399726916</v>
      </c>
      <c r="G14" s="38">
        <f t="shared" si="1"/>
        <v>91.40564149535587</v>
      </c>
      <c r="H14" s="75">
        <v>107.0051394317425</v>
      </c>
      <c r="I14" s="38">
        <f t="shared" si="2"/>
        <v>85.42173019050416</v>
      </c>
    </row>
    <row r="15" spans="1:9" ht="12.75">
      <c r="A15" s="13">
        <v>1909</v>
      </c>
      <c r="B15" s="75">
        <v>99.41520467836257</v>
      </c>
      <c r="C15" s="38">
        <f t="shared" si="0"/>
        <v>2.193985386746259</v>
      </c>
      <c r="D15" s="38">
        <v>124.12814246698099</v>
      </c>
      <c r="E15" s="38">
        <f t="shared" si="3"/>
        <v>80.0907857819654</v>
      </c>
      <c r="F15" s="38">
        <v>1.0216012428927461</v>
      </c>
      <c r="G15" s="38">
        <f t="shared" si="1"/>
        <v>97.31312032947456</v>
      </c>
      <c r="H15" s="75">
        <v>104.26883346406994</v>
      </c>
      <c r="I15" s="38">
        <f t="shared" si="2"/>
        <v>93.32905825882068</v>
      </c>
    </row>
    <row r="16" spans="1:9" ht="12.75">
      <c r="A16" s="13">
        <v>1910</v>
      </c>
      <c r="B16" s="75">
        <v>106.4327485380117</v>
      </c>
      <c r="C16" s="38">
        <f t="shared" si="0"/>
        <v>2.34885494345776</v>
      </c>
      <c r="D16" s="38">
        <v>126.10600421225978</v>
      </c>
      <c r="E16" s="38">
        <f t="shared" si="3"/>
        <v>84.39942983116462</v>
      </c>
      <c r="F16" s="38">
        <v>1.0532708814224212</v>
      </c>
      <c r="G16" s="38">
        <f t="shared" si="1"/>
        <v>101.04973982977333</v>
      </c>
      <c r="H16" s="75">
        <v>107.80237844971133</v>
      </c>
      <c r="I16" s="38">
        <f t="shared" si="2"/>
        <v>93.73609495722951</v>
      </c>
    </row>
    <row r="17" spans="1:9" ht="12.75">
      <c r="A17" s="13">
        <v>1911</v>
      </c>
      <c r="B17" s="75">
        <v>111.11111111111111</v>
      </c>
      <c r="C17" s="38">
        <f t="shared" si="0"/>
        <v>2.4521013145987602</v>
      </c>
      <c r="D17" s="38">
        <v>132.27198207198975</v>
      </c>
      <c r="E17" s="38">
        <f t="shared" si="3"/>
        <v>84.00200055264786</v>
      </c>
      <c r="F17" s="38">
        <v>1.1575446986832407</v>
      </c>
      <c r="G17" s="38">
        <f t="shared" si="1"/>
        <v>95.988613863037</v>
      </c>
      <c r="H17" s="75">
        <v>103.57907299686401</v>
      </c>
      <c r="I17" s="38">
        <f t="shared" si="2"/>
        <v>92.6718217162874</v>
      </c>
    </row>
    <row r="18" spans="1:9" ht="12.75">
      <c r="A18" s="13">
        <v>1912</v>
      </c>
      <c r="B18" s="75">
        <v>119.29824561403508</v>
      </c>
      <c r="C18" s="38">
        <f t="shared" si="0"/>
        <v>2.632782464095511</v>
      </c>
      <c r="D18" s="38">
        <v>138.28381048522644</v>
      </c>
      <c r="E18" s="38">
        <f t="shared" si="3"/>
        <v>86.27058018970364</v>
      </c>
      <c r="F18" s="38">
        <v>1.1448117069977253</v>
      </c>
      <c r="G18" s="38">
        <f t="shared" si="1"/>
        <v>104.20774428215393</v>
      </c>
      <c r="H18" s="75">
        <v>97.52644959610488</v>
      </c>
      <c r="I18" s="38">
        <f t="shared" si="2"/>
        <v>106.85075147687513</v>
      </c>
    </row>
    <row r="19" spans="1:9" ht="12.75">
      <c r="A19" s="13">
        <v>1913</v>
      </c>
      <c r="B19" s="75">
        <v>116.95906432748538</v>
      </c>
      <c r="C19" s="38">
        <f t="shared" si="0"/>
        <v>2.581159278525011</v>
      </c>
      <c r="D19" s="38">
        <v>144.1471986907289</v>
      </c>
      <c r="E19" s="38">
        <f t="shared" si="3"/>
        <v>81.13863147519342</v>
      </c>
      <c r="F19" s="38">
        <v>1.183735305035648</v>
      </c>
      <c r="G19" s="38">
        <f t="shared" si="1"/>
        <v>98.80508237773914</v>
      </c>
      <c r="H19" s="75">
        <v>102.35552128641268</v>
      </c>
      <c r="I19" s="38">
        <f t="shared" si="2"/>
        <v>96.53126781628258</v>
      </c>
    </row>
    <row r="20" spans="1:9" ht="12.75">
      <c r="A20" s="13">
        <v>1914</v>
      </c>
      <c r="B20" s="75">
        <v>108.7719298245614</v>
      </c>
      <c r="C20" s="38">
        <f t="shared" si="0"/>
        <v>2.40047812902826</v>
      </c>
      <c r="D20" s="38"/>
      <c r="E20" s="38"/>
      <c r="F20" s="38">
        <v>1.183735305035648</v>
      </c>
      <c r="G20" s="38">
        <f t="shared" si="1"/>
        <v>91.8887266112974</v>
      </c>
      <c r="H20" s="75"/>
      <c r="I20" s="38"/>
    </row>
    <row r="21" spans="1:9" ht="12.75">
      <c r="A21" s="13">
        <v>1915</v>
      </c>
      <c r="B21" s="75">
        <v>92.39766081871345</v>
      </c>
      <c r="C21" s="38">
        <f t="shared" si="0"/>
        <v>2.0391158300347585</v>
      </c>
      <c r="D21" s="38"/>
      <c r="E21" s="38"/>
      <c r="F21" s="38">
        <v>1.4050938070773142</v>
      </c>
      <c r="G21" s="38">
        <f t="shared" si="1"/>
        <v>65.75906914777921</v>
      </c>
      <c r="H21" s="75"/>
      <c r="I21" s="38"/>
    </row>
    <row r="22" spans="1:9" ht="12.75">
      <c r="A22" s="13">
        <v>1916</v>
      </c>
      <c r="B22" s="75">
        <v>104.67836257309942</v>
      </c>
      <c r="C22" s="38">
        <f t="shared" si="0"/>
        <v>2.3101375542798848</v>
      </c>
      <c r="D22" s="38"/>
      <c r="E22" s="38"/>
      <c r="F22" s="38">
        <v>1.5737050639265922</v>
      </c>
      <c r="G22" s="38">
        <f t="shared" si="1"/>
        <v>66.51714159952802</v>
      </c>
      <c r="H22" s="75"/>
      <c r="I22" s="38"/>
    </row>
    <row r="23" spans="1:9" ht="12.75">
      <c r="A23" s="13">
        <v>1917</v>
      </c>
      <c r="B23" s="75">
        <v>122.22222222222223</v>
      </c>
      <c r="C23" s="38">
        <f t="shared" si="0"/>
        <v>2.6973114460586363</v>
      </c>
      <c r="D23" s="38"/>
      <c r="E23" s="38"/>
      <c r="F23" s="38">
        <v>1.8852986665840572</v>
      </c>
      <c r="G23" s="38">
        <f t="shared" si="1"/>
        <v>64.82910341398306</v>
      </c>
      <c r="H23" s="75"/>
      <c r="I23" s="38"/>
    </row>
    <row r="24" spans="1:9" ht="12.75">
      <c r="A24" s="13">
        <v>1918</v>
      </c>
      <c r="B24" s="75">
        <v>132.16374269005848</v>
      </c>
      <c r="C24" s="38">
        <f t="shared" si="0"/>
        <v>2.9167099847332625</v>
      </c>
      <c r="D24" s="38"/>
      <c r="E24" s="38"/>
      <c r="F24" s="38">
        <v>2.445232370559522</v>
      </c>
      <c r="G24" s="38">
        <f t="shared" si="1"/>
        <v>54.04956366572906</v>
      </c>
      <c r="H24" s="75"/>
      <c r="I24" s="38"/>
    </row>
    <row r="25" spans="1:9" ht="12.75">
      <c r="A25" s="13">
        <v>1919</v>
      </c>
      <c r="B25" s="75">
        <v>143.859649122807</v>
      </c>
      <c r="C25" s="38">
        <f t="shared" si="0"/>
        <v>3.174825912585763</v>
      </c>
      <c r="D25" s="38"/>
      <c r="E25" s="38"/>
      <c r="F25" s="38">
        <v>3.0565404631994024</v>
      </c>
      <c r="G25" s="38">
        <f t="shared" si="1"/>
        <v>47.066168714227786</v>
      </c>
      <c r="H25" s="75"/>
      <c r="I25" s="38"/>
    </row>
    <row r="26" spans="1:9" ht="12.75">
      <c r="A26" s="13">
        <v>1920</v>
      </c>
      <c r="B26" s="75">
        <v>176.6081871345029</v>
      </c>
      <c r="C26" s="38">
        <f t="shared" si="0"/>
        <v>3.897550510572766</v>
      </c>
      <c r="D26" s="38">
        <v>148.2376719997978</v>
      </c>
      <c r="E26" s="38">
        <f t="shared" si="3"/>
        <v>119.13853256866027</v>
      </c>
      <c r="F26" s="38">
        <v>4.1996865964359795</v>
      </c>
      <c r="G26" s="38">
        <f t="shared" si="1"/>
        <v>42.052706333939206</v>
      </c>
      <c r="H26" s="75">
        <v>33.543493682078704</v>
      </c>
      <c r="I26" s="38">
        <f aca="true" t="shared" si="4" ref="I26:I44">(B26/F26/H26)*100</f>
        <v>125.36769941887933</v>
      </c>
    </row>
    <row r="27" spans="1:9" ht="12.75">
      <c r="A27" s="13">
        <v>1921</v>
      </c>
      <c r="B27" s="75">
        <v>132.16374269005848</v>
      </c>
      <c r="C27" s="38">
        <f t="shared" si="0"/>
        <v>2.9167099847332625</v>
      </c>
      <c r="D27" s="38">
        <v>152.7066807008897</v>
      </c>
      <c r="E27" s="38">
        <f t="shared" si="3"/>
        <v>86.54745298860293</v>
      </c>
      <c r="F27" s="38">
        <v>3.678925458477918</v>
      </c>
      <c r="G27" s="38">
        <f t="shared" si="1"/>
        <v>35.924550301907615</v>
      </c>
      <c r="H27" s="75">
        <v>42.85756219953108</v>
      </c>
      <c r="I27" s="38">
        <f t="shared" si="4"/>
        <v>83.82313052397711</v>
      </c>
    </row>
    <row r="28" spans="1:9" ht="12.75">
      <c r="A28" s="13">
        <v>1922</v>
      </c>
      <c r="B28" s="75">
        <v>139.1812865497076</v>
      </c>
      <c r="C28" s="38">
        <f t="shared" si="0"/>
        <v>3.071579541444763</v>
      </c>
      <c r="D28" s="38">
        <v>202.6858684094126</v>
      </c>
      <c r="E28" s="38">
        <f t="shared" si="3"/>
        <v>68.66847089140434</v>
      </c>
      <c r="F28" s="38">
        <v>3.5354473655972787</v>
      </c>
      <c r="G28" s="38">
        <f t="shared" si="1"/>
        <v>39.36737622063122</v>
      </c>
      <c r="H28" s="75">
        <v>45.74939989832406</v>
      </c>
      <c r="I28" s="38">
        <f t="shared" si="4"/>
        <v>86.0500384882062</v>
      </c>
    </row>
    <row r="29" spans="1:9" ht="12.75">
      <c r="A29" s="13">
        <v>1923</v>
      </c>
      <c r="B29" s="75">
        <v>201.16959064327486</v>
      </c>
      <c r="C29" s="38">
        <f t="shared" si="0"/>
        <v>4.439593959063019</v>
      </c>
      <c r="D29" s="38">
        <v>296.40831589323625</v>
      </c>
      <c r="E29" s="38">
        <f t="shared" si="3"/>
        <v>67.86907784184247</v>
      </c>
      <c r="F29" s="38">
        <v>3.9243465758129794</v>
      </c>
      <c r="G29" s="38">
        <f t="shared" si="1"/>
        <v>51.26193284842584</v>
      </c>
      <c r="H29" s="75">
        <v>56.36435884747174</v>
      </c>
      <c r="I29" s="38">
        <f t="shared" si="4"/>
        <v>90.94742474964785</v>
      </c>
    </row>
    <row r="30" spans="1:9" ht="12.75">
      <c r="A30" s="13">
        <v>1924</v>
      </c>
      <c r="B30" s="75">
        <v>243.2748538011696</v>
      </c>
      <c r="C30" s="38">
        <f t="shared" si="0"/>
        <v>5.368811299332023</v>
      </c>
      <c r="D30" s="38">
        <v>320.97691890986755</v>
      </c>
      <c r="E30" s="38">
        <f t="shared" si="3"/>
        <v>75.79200854298274</v>
      </c>
      <c r="F30" s="38">
        <v>4.469830749850984</v>
      </c>
      <c r="G30" s="38">
        <f t="shared" si="1"/>
        <v>54.42596541474863</v>
      </c>
      <c r="H30" s="75">
        <v>47.910191065903426</v>
      </c>
      <c r="I30" s="38">
        <f t="shared" si="4"/>
        <v>113.59997571264611</v>
      </c>
    </row>
    <row r="31" spans="1:9" ht="12.75">
      <c r="A31" s="13">
        <v>1925</v>
      </c>
      <c r="B31" s="75">
        <v>233.91812865497076</v>
      </c>
      <c r="C31" s="38">
        <f t="shared" si="0"/>
        <v>5.162318557050022</v>
      </c>
      <c r="D31" s="38">
        <v>384.45802724699223</v>
      </c>
      <c r="E31" s="38">
        <f t="shared" si="3"/>
        <v>60.84360634371454</v>
      </c>
      <c r="F31" s="38">
        <v>4.796128394590105</v>
      </c>
      <c r="G31" s="38">
        <f t="shared" si="1"/>
        <v>48.772282434895544</v>
      </c>
      <c r="H31" s="75">
        <v>52.20406863494095</v>
      </c>
      <c r="I31" s="38">
        <f t="shared" si="4"/>
        <v>93.42620931704839</v>
      </c>
    </row>
    <row r="32" spans="1:9" ht="12.75">
      <c r="A32" s="13">
        <v>1926</v>
      </c>
      <c r="B32" s="75">
        <v>272.51461988304095</v>
      </c>
      <c r="C32" s="38">
        <f t="shared" si="0"/>
        <v>6.014101118963276</v>
      </c>
      <c r="D32" s="38">
        <v>458.0495015102113</v>
      </c>
      <c r="E32" s="38">
        <f t="shared" si="3"/>
        <v>59.49457842101064</v>
      </c>
      <c r="F32" s="38">
        <v>6.239763041361727</v>
      </c>
      <c r="G32" s="38">
        <f t="shared" si="1"/>
        <v>43.67387320265435</v>
      </c>
      <c r="H32" s="75">
        <v>50.00575181112931</v>
      </c>
      <c r="I32" s="38">
        <f t="shared" si="4"/>
        <v>87.33769940627964</v>
      </c>
    </row>
    <row r="33" spans="1:9" ht="12.75">
      <c r="A33" s="13">
        <v>1927</v>
      </c>
      <c r="B33" s="75">
        <v>335.67251461988303</v>
      </c>
      <c r="C33" s="38">
        <f t="shared" si="0"/>
        <v>7.407927129366781</v>
      </c>
      <c r="D33" s="38">
        <v>628.3999861111112</v>
      </c>
      <c r="E33" s="38">
        <f t="shared" si="3"/>
        <v>53.417014964817454</v>
      </c>
      <c r="F33" s="38">
        <v>6.514312615181644</v>
      </c>
      <c r="G33" s="38">
        <f t="shared" si="1"/>
        <v>51.528462701896785</v>
      </c>
      <c r="H33" s="75">
        <v>66.21951359640536</v>
      </c>
      <c r="I33" s="38">
        <f t="shared" si="4"/>
        <v>77.8146197447967</v>
      </c>
    </row>
    <row r="34" spans="1:9" ht="12.75">
      <c r="A34" s="13">
        <v>1928</v>
      </c>
      <c r="B34" s="75">
        <v>485.3801169590643</v>
      </c>
      <c r="C34" s="38">
        <f t="shared" si="0"/>
        <v>10.711811005878793</v>
      </c>
      <c r="D34" s="38">
        <v>919.6870892730766</v>
      </c>
      <c r="E34" s="38">
        <f t="shared" si="3"/>
        <v>52.776658781054564</v>
      </c>
      <c r="F34" s="38">
        <v>6.50128398995128</v>
      </c>
      <c r="G34" s="38">
        <f t="shared" si="1"/>
        <v>74.659116216011</v>
      </c>
      <c r="H34" s="75">
        <v>93.21343482611626</v>
      </c>
      <c r="I34" s="38">
        <f t="shared" si="4"/>
        <v>80.09480216589255</v>
      </c>
    </row>
    <row r="35" spans="1:9" ht="12.75">
      <c r="A35" s="13">
        <v>1929</v>
      </c>
      <c r="B35" s="75">
        <v>592.9824561403509</v>
      </c>
      <c r="C35" s="38">
        <f t="shared" si="0"/>
        <v>13.086477542121807</v>
      </c>
      <c r="D35" s="38">
        <v>1012.328126579719</v>
      </c>
      <c r="E35" s="38">
        <f t="shared" si="3"/>
        <v>58.57611189208173</v>
      </c>
      <c r="F35" s="38">
        <v>6.90436359732826</v>
      </c>
      <c r="G35" s="38">
        <f t="shared" si="1"/>
        <v>85.88517214965529</v>
      </c>
      <c r="H35" s="75">
        <v>91.29660220063295</v>
      </c>
      <c r="I35" s="38">
        <f t="shared" si="4"/>
        <v>94.07269282696247</v>
      </c>
    </row>
    <row r="36" spans="1:9" ht="12.75">
      <c r="A36" s="13">
        <v>1930</v>
      </c>
      <c r="B36" s="75">
        <v>511.1111111111111</v>
      </c>
      <c r="C36" s="38">
        <f t="shared" si="0"/>
        <v>11.279666047154297</v>
      </c>
      <c r="D36" s="38">
        <v>743.1629764432312</v>
      </c>
      <c r="E36" s="38">
        <f t="shared" si="3"/>
        <v>68.77510415780971</v>
      </c>
      <c r="F36" s="38">
        <v>6.959598506106886</v>
      </c>
      <c r="G36" s="38">
        <f t="shared" si="1"/>
        <v>73.43974090784447</v>
      </c>
      <c r="H36" s="75">
        <v>68.38909734160222</v>
      </c>
      <c r="I36" s="38">
        <f t="shared" si="4"/>
        <v>107.38515898376954</v>
      </c>
    </row>
    <row r="37" spans="1:9" ht="12.75">
      <c r="A37" s="13">
        <v>1931</v>
      </c>
      <c r="B37" s="75">
        <v>360.233918128655</v>
      </c>
      <c r="C37" s="38">
        <f t="shared" si="0"/>
        <v>7.949970577857033</v>
      </c>
      <c r="D37" s="38">
        <v>472.9896458459711</v>
      </c>
      <c r="E37" s="38">
        <f t="shared" si="3"/>
        <v>76.16105792006385</v>
      </c>
      <c r="F37" s="38">
        <v>6.688174164368717</v>
      </c>
      <c r="G37" s="38">
        <f t="shared" si="1"/>
        <v>53.86132437277173</v>
      </c>
      <c r="H37" s="75">
        <v>46.6934369562976</v>
      </c>
      <c r="I37" s="38">
        <f t="shared" si="4"/>
        <v>115.35095268995268</v>
      </c>
    </row>
    <row r="38" spans="1:9" ht="12.75">
      <c r="A38" s="13">
        <v>1932</v>
      </c>
      <c r="B38" s="75">
        <v>286.5497076023392</v>
      </c>
      <c r="C38" s="38">
        <f t="shared" si="0"/>
        <v>6.323840232386277</v>
      </c>
      <c r="D38" s="38">
        <v>580.5707434346881</v>
      </c>
      <c r="E38" s="38">
        <f t="shared" si="3"/>
        <v>49.35655315786248</v>
      </c>
      <c r="F38" s="38">
        <v>6.0929266637399015</v>
      </c>
      <c r="G38" s="38">
        <f t="shared" si="1"/>
        <v>47.02989604448185</v>
      </c>
      <c r="H38" s="75">
        <v>66.20515822792107</v>
      </c>
      <c r="I38" s="38">
        <f t="shared" si="4"/>
        <v>71.03660394946034</v>
      </c>
    </row>
    <row r="39" spans="1:9" ht="12.75">
      <c r="A39" s="13">
        <v>1933</v>
      </c>
      <c r="B39" s="75">
        <v>271.34502923976606</v>
      </c>
      <c r="C39" s="38">
        <f t="shared" si="0"/>
        <v>5.988289526178025</v>
      </c>
      <c r="D39" s="38">
        <v>564.9057623218079</v>
      </c>
      <c r="E39" s="38">
        <f t="shared" si="3"/>
        <v>48.03368054248842</v>
      </c>
      <c r="F39" s="38">
        <v>5.897953010500224</v>
      </c>
      <c r="G39" s="38">
        <f t="shared" si="1"/>
        <v>46.006644806543214</v>
      </c>
      <c r="H39" s="75">
        <v>65.18079539974411</v>
      </c>
      <c r="I39" s="38">
        <f t="shared" si="4"/>
        <v>70.58312885627018</v>
      </c>
    </row>
    <row r="40" spans="1:9" ht="12.75">
      <c r="A40" s="13">
        <v>1934</v>
      </c>
      <c r="B40" s="75">
        <v>226.90058479532163</v>
      </c>
      <c r="C40" s="38">
        <f t="shared" si="0"/>
        <v>5.0074490003385215</v>
      </c>
      <c r="D40" s="38">
        <v>465.4189847146396</v>
      </c>
      <c r="E40" s="38">
        <f t="shared" si="3"/>
        <v>48.75189716088617</v>
      </c>
      <c r="F40" s="38">
        <v>5.650238984059214</v>
      </c>
      <c r="G40" s="38">
        <f t="shared" si="1"/>
        <v>40.157696946176415</v>
      </c>
      <c r="H40" s="75">
        <v>56.501448361072185</v>
      </c>
      <c r="I40" s="38">
        <f t="shared" si="4"/>
        <v>71.07374786138027</v>
      </c>
    </row>
    <row r="41" spans="1:9" ht="12.75">
      <c r="A41" s="13">
        <v>1935</v>
      </c>
      <c r="B41" s="75">
        <v>217.5438596491228</v>
      </c>
      <c r="C41" s="38">
        <f t="shared" si="0"/>
        <v>4.80095625805652</v>
      </c>
      <c r="D41" s="38">
        <v>490.60618087149936</v>
      </c>
      <c r="E41" s="38">
        <f t="shared" si="3"/>
        <v>44.341850578132515</v>
      </c>
      <c r="F41" s="38">
        <v>5.1812691483823</v>
      </c>
      <c r="G41" s="38">
        <f t="shared" si="1"/>
        <v>41.98659699372006</v>
      </c>
      <c r="H41" s="75">
        <v>63.21647884115721</v>
      </c>
      <c r="I41" s="38">
        <f t="shared" si="4"/>
        <v>66.41717122400782</v>
      </c>
    </row>
    <row r="42" spans="1:9" ht="12.75">
      <c r="A42" s="13">
        <v>1936</v>
      </c>
      <c r="B42" s="75">
        <v>210.52631578947367</v>
      </c>
      <c r="C42" s="38">
        <f t="shared" si="0"/>
        <v>4.646086701345019</v>
      </c>
      <c r="D42" s="38">
        <v>543.5213394752807</v>
      </c>
      <c r="E42" s="38">
        <f t="shared" si="3"/>
        <v>38.73377188699109</v>
      </c>
      <c r="F42" s="38">
        <v>5.5595017962142075</v>
      </c>
      <c r="G42" s="38">
        <f t="shared" si="1"/>
        <v>37.86783843344262</v>
      </c>
      <c r="H42" s="75">
        <v>69.71125513452365</v>
      </c>
      <c r="I42" s="38">
        <f t="shared" si="4"/>
        <v>54.320982114535234</v>
      </c>
    </row>
    <row r="43" spans="1:9" ht="12.75">
      <c r="A43" s="13">
        <v>1937</v>
      </c>
      <c r="B43" s="75">
        <v>265.4970760233918</v>
      </c>
      <c r="C43" s="38">
        <f t="shared" si="0"/>
        <v>5.859231562251774</v>
      </c>
      <c r="D43" s="38">
        <v>530.5766821479124</v>
      </c>
      <c r="E43" s="38">
        <f t="shared" si="3"/>
        <v>50.03934114642781</v>
      </c>
      <c r="F43" s="38">
        <v>6.993853259637473</v>
      </c>
      <c r="G43" s="38">
        <f t="shared" si="1"/>
        <v>37.96148791905792</v>
      </c>
      <c r="H43" s="75">
        <v>54.8226430511086</v>
      </c>
      <c r="I43" s="38">
        <f t="shared" si="4"/>
        <v>69.24417686988969</v>
      </c>
    </row>
    <row r="44" spans="1:9" ht="12.75">
      <c r="A44" s="13">
        <v>1938</v>
      </c>
      <c r="B44" s="75">
        <v>244.44444444444446</v>
      </c>
      <c r="C44" s="38">
        <f t="shared" si="0"/>
        <v>5.3946228921172725</v>
      </c>
      <c r="D44" s="38">
        <v>606.1792049716914</v>
      </c>
      <c r="E44" s="38">
        <f t="shared" si="3"/>
        <v>40.325442120017954</v>
      </c>
      <c r="F44" s="38">
        <v>7.9450173029481705</v>
      </c>
      <c r="G44" s="38">
        <f t="shared" si="1"/>
        <v>30.767012219562826</v>
      </c>
      <c r="H44" s="75">
        <v>55.275876694113215</v>
      </c>
      <c r="I44" s="38">
        <f t="shared" si="4"/>
        <v>55.660830835523335</v>
      </c>
    </row>
    <row r="45" spans="1:9" ht="12.75">
      <c r="A45" s="13">
        <v>1939</v>
      </c>
      <c r="B45" s="75">
        <v>267.8362573099415</v>
      </c>
      <c r="C45" s="38">
        <f t="shared" si="0"/>
        <v>5.910854747822274</v>
      </c>
      <c r="D45" s="38"/>
      <c r="E45" s="38"/>
      <c r="F45" s="38">
        <v>8.46938844494275</v>
      </c>
      <c r="G45" s="38">
        <f t="shared" si="1"/>
        <v>31.624037443916293</v>
      </c>
      <c r="H45" s="75"/>
      <c r="I45" s="38"/>
    </row>
    <row r="46" spans="1:9" ht="12.75">
      <c r="A46" s="13">
        <v>1940</v>
      </c>
      <c r="B46" s="75">
        <v>328.65497076023394</v>
      </c>
      <c r="C46" s="38">
        <f t="shared" si="0"/>
        <v>7.253057572655281</v>
      </c>
      <c r="D46" s="38"/>
      <c r="E46" s="38"/>
      <c r="F46" s="38">
        <v>10.0446946957021</v>
      </c>
      <c r="G46" s="38">
        <f t="shared" si="1"/>
        <v>32.71925934203436</v>
      </c>
      <c r="H46" s="75"/>
      <c r="I46" s="38"/>
    </row>
    <row r="47" spans="1:9" ht="12.75">
      <c r="A47" s="13">
        <v>1941</v>
      </c>
      <c r="B47" s="75">
        <v>789.4736842105264</v>
      </c>
      <c r="C47" s="38">
        <f t="shared" si="0"/>
        <v>17.422825130043822</v>
      </c>
      <c r="D47" s="38"/>
      <c r="E47" s="38"/>
      <c r="F47" s="38">
        <v>11.782426878058564</v>
      </c>
      <c r="G47" s="38">
        <f t="shared" si="1"/>
        <v>67.00433555676868</v>
      </c>
      <c r="H47" s="75"/>
      <c r="I47" s="38"/>
    </row>
    <row r="48" spans="1:9" ht="12.75">
      <c r="A48" s="13">
        <v>1942</v>
      </c>
      <c r="B48" s="75">
        <v>1297.076023391813</v>
      </c>
      <c r="C48" s="38">
        <f t="shared" si="0"/>
        <v>28.625056398842368</v>
      </c>
      <c r="D48" s="38"/>
      <c r="E48" s="38"/>
      <c r="F48" s="38">
        <v>14.150694680548336</v>
      </c>
      <c r="G48" s="38">
        <f t="shared" si="1"/>
        <v>91.66165002307515</v>
      </c>
      <c r="H48" s="75"/>
      <c r="I48" s="38"/>
    </row>
    <row r="49" spans="1:9" ht="12.75">
      <c r="A49" s="13">
        <v>1943</v>
      </c>
      <c r="B49" s="75">
        <v>1244.200326264274</v>
      </c>
      <c r="C49" s="38">
        <f t="shared" si="0"/>
        <v>27.4581473009115</v>
      </c>
      <c r="D49" s="38"/>
      <c r="E49" s="38"/>
      <c r="F49" s="38">
        <v>17.575162793241034</v>
      </c>
      <c r="G49" s="38">
        <f t="shared" si="1"/>
        <v>70.79310393316881</v>
      </c>
      <c r="H49" s="75"/>
      <c r="I49" s="38"/>
    </row>
    <row r="50" spans="1:9" ht="12.75">
      <c r="A50" s="13">
        <v>1944</v>
      </c>
      <c r="B50" s="75">
        <v>1297.1</v>
      </c>
      <c r="C50" s="38">
        <f t="shared" si="0"/>
        <v>28.625585536494466</v>
      </c>
      <c r="D50" s="38"/>
      <c r="E50" s="38"/>
      <c r="F50" s="38">
        <v>21.494424096133784</v>
      </c>
      <c r="G50" s="38">
        <f t="shared" si="1"/>
        <v>60.34588292287906</v>
      </c>
      <c r="H50" s="75"/>
      <c r="I50" s="38"/>
    </row>
    <row r="51" spans="1:9" ht="12.75">
      <c r="A51" s="13">
        <v>1945</v>
      </c>
      <c r="B51" s="75">
        <v>1468.494942903752</v>
      </c>
      <c r="C51" s="38">
        <f t="shared" si="0"/>
        <v>32.40808541978329</v>
      </c>
      <c r="D51" s="38">
        <v>2241.3052269740165</v>
      </c>
      <c r="E51" s="38">
        <f t="shared" si="3"/>
        <v>65.51963227633951</v>
      </c>
      <c r="F51" s="38">
        <v>31.85473651047027</v>
      </c>
      <c r="G51" s="38">
        <f t="shared" si="1"/>
        <v>46.099735981839785</v>
      </c>
      <c r="H51" s="75">
        <v>73.38572548619253</v>
      </c>
      <c r="I51" s="38">
        <f aca="true" t="shared" si="5" ref="I51:I108">(B51/F51/H51)*100</f>
        <v>62.81839646119383</v>
      </c>
    </row>
    <row r="52" spans="1:9" ht="12.75">
      <c r="A52" s="13">
        <f aca="true" t="shared" si="6" ref="A52:A108">A51+1</f>
        <v>1946</v>
      </c>
      <c r="B52" s="75">
        <v>1851.488580750408</v>
      </c>
      <c r="C52" s="38">
        <f t="shared" si="0"/>
        <v>40.860338245404016</v>
      </c>
      <c r="D52" s="38">
        <v>3960.284750843013</v>
      </c>
      <c r="E52" s="38">
        <f t="shared" si="3"/>
        <v>46.75140039756705</v>
      </c>
      <c r="F52" s="38">
        <v>48.61032791497764</v>
      </c>
      <c r="G52" s="38">
        <f t="shared" si="1"/>
        <v>38.0883787492397</v>
      </c>
      <c r="H52" s="75">
        <v>58.639760059638355</v>
      </c>
      <c r="I52" s="38">
        <f t="shared" si="5"/>
        <v>64.95316268433346</v>
      </c>
    </row>
    <row r="53" spans="1:9" ht="12.75">
      <c r="A53" s="13">
        <f t="shared" si="6"/>
        <v>1947</v>
      </c>
      <c r="B53" s="75">
        <v>2431.269004893964</v>
      </c>
      <c r="C53" s="38">
        <f t="shared" si="0"/>
        <v>53.65546130739338</v>
      </c>
      <c r="D53" s="38">
        <v>4175.307361872315</v>
      </c>
      <c r="E53" s="38">
        <f t="shared" si="3"/>
        <v>58.22970129326529</v>
      </c>
      <c r="F53" s="38">
        <v>72.62382990497659</v>
      </c>
      <c r="G53" s="38">
        <f t="shared" si="1"/>
        <v>33.4775652575073</v>
      </c>
      <c r="H53" s="75">
        <v>41.45211017674561</v>
      </c>
      <c r="I53" s="38">
        <f t="shared" si="5"/>
        <v>80.76202903727689</v>
      </c>
    </row>
    <row r="54" spans="1:9" ht="12.75">
      <c r="A54" s="13">
        <f t="shared" si="6"/>
        <v>1948</v>
      </c>
      <c r="B54" s="75">
        <v>2657.679608482871</v>
      </c>
      <c r="C54" s="38">
        <f t="shared" si="0"/>
        <v>58.652096955688506</v>
      </c>
      <c r="D54" s="38">
        <v>5132.757400492959</v>
      </c>
      <c r="E54" s="38">
        <f t="shared" si="3"/>
        <v>51.778788692168135</v>
      </c>
      <c r="F54" s="38">
        <v>115.1087703993879</v>
      </c>
      <c r="G54" s="38">
        <f t="shared" si="1"/>
        <v>23.088419755172744</v>
      </c>
      <c r="H54" s="75">
        <v>28.25631764459753</v>
      </c>
      <c r="I54" s="38">
        <f t="shared" si="5"/>
        <v>81.71064625466913</v>
      </c>
    </row>
    <row r="55" spans="1:9" ht="12.75">
      <c r="A55" s="13">
        <f t="shared" si="6"/>
        <v>1949</v>
      </c>
      <c r="B55" s="75">
        <v>2600.547960848287</v>
      </c>
      <c r="C55" s="38">
        <f t="shared" si="0"/>
        <v>57.39126366125888</v>
      </c>
      <c r="D55" s="38">
        <v>4566.565334877437</v>
      </c>
      <c r="E55" s="38">
        <f t="shared" si="3"/>
        <v>56.94756934684443</v>
      </c>
      <c r="F55" s="38">
        <v>130.3031280921071</v>
      </c>
      <c r="G55" s="38">
        <f t="shared" si="1"/>
        <v>19.9576786752966</v>
      </c>
      <c r="H55" s="75">
        <v>19.408872807811015</v>
      </c>
      <c r="I55" s="38">
        <f t="shared" si="5"/>
        <v>102.82760298817931</v>
      </c>
    </row>
    <row r="56" spans="1:9" ht="12.75">
      <c r="A56" s="13">
        <f t="shared" si="6"/>
        <v>1950</v>
      </c>
      <c r="B56" s="75">
        <v>2179.4665579119087</v>
      </c>
      <c r="C56" s="38">
        <f t="shared" si="0"/>
        <v>48.098455306018444</v>
      </c>
      <c r="D56" s="38">
        <v>4147.8804360791055</v>
      </c>
      <c r="E56" s="38">
        <f t="shared" si="3"/>
        <v>52.54410274111246</v>
      </c>
      <c r="F56" s="38">
        <v>143.33344090131783</v>
      </c>
      <c r="G56" s="38">
        <f t="shared" si="1"/>
        <v>15.205569225205632</v>
      </c>
      <c r="H56" s="75">
        <v>15.035464204545695</v>
      </c>
      <c r="I56" s="38">
        <f t="shared" si="5"/>
        <v>101.13135862216018</v>
      </c>
    </row>
    <row r="57" spans="1:9" ht="12.75">
      <c r="A57" s="13">
        <f t="shared" si="6"/>
        <v>1951</v>
      </c>
      <c r="B57" s="75">
        <v>2712.216888888889</v>
      </c>
      <c r="C57" s="38">
        <f t="shared" si="0"/>
        <v>59.85567538849264</v>
      </c>
      <c r="D57" s="38">
        <v>6439.608398207125</v>
      </c>
      <c r="E57" s="38">
        <f t="shared" si="3"/>
        <v>42.11773016576609</v>
      </c>
      <c r="F57" s="38">
        <v>166.69679176823266</v>
      </c>
      <c r="G57" s="38">
        <f t="shared" si="1"/>
        <v>16.270360455765864</v>
      </c>
      <c r="H57" s="75">
        <v>18.556183202860034</v>
      </c>
      <c r="I57" s="38">
        <f t="shared" si="5"/>
        <v>87.68161144937467</v>
      </c>
    </row>
    <row r="58" spans="1:9" ht="12.75">
      <c r="A58" s="13">
        <f t="shared" si="6"/>
        <v>1952</v>
      </c>
      <c r="B58" s="75">
        <v>3462.919777777778</v>
      </c>
      <c r="C58" s="38">
        <f t="shared" si="0"/>
        <v>76.42287125495044</v>
      </c>
      <c r="D58" s="38">
        <v>7261.846433820955</v>
      </c>
      <c r="E58" s="38">
        <f t="shared" si="3"/>
        <v>47.686491436251686</v>
      </c>
      <c r="F58" s="38">
        <v>186.53370998865236</v>
      </c>
      <c r="G58" s="38">
        <f t="shared" si="1"/>
        <v>18.564578906345893</v>
      </c>
      <c r="H58" s="75">
        <v>17.944899360615448</v>
      </c>
      <c r="I58" s="38">
        <f t="shared" si="5"/>
        <v>103.45323500164334</v>
      </c>
    </row>
    <row r="59" spans="1:9" ht="12.75">
      <c r="A59" s="13">
        <f t="shared" si="6"/>
        <v>1953</v>
      </c>
      <c r="B59" s="75">
        <v>3850.3793333333333</v>
      </c>
      <c r="C59" s="38">
        <f t="shared" si="0"/>
        <v>84.97368202473508</v>
      </c>
      <c r="D59" s="38">
        <v>8827.282958012831</v>
      </c>
      <c r="E59" s="38">
        <f t="shared" si="3"/>
        <v>43.61907680594073</v>
      </c>
      <c r="F59" s="38">
        <v>183.36263691884525</v>
      </c>
      <c r="G59" s="38">
        <f t="shared" si="1"/>
        <v>20.998712704145277</v>
      </c>
      <c r="H59" s="75">
        <v>21.094742148481036</v>
      </c>
      <c r="I59" s="38">
        <f t="shared" si="5"/>
        <v>99.54477071272154</v>
      </c>
    </row>
    <row r="60" spans="1:9" ht="12.75">
      <c r="A60" s="13">
        <f t="shared" si="6"/>
        <v>1954</v>
      </c>
      <c r="B60" s="75">
        <v>5182.271555555556</v>
      </c>
      <c r="C60" s="38">
        <f t="shared" si="0"/>
        <v>114.36709404586986</v>
      </c>
      <c r="D60" s="38">
        <v>15516.246653743192</v>
      </c>
      <c r="E60" s="38">
        <f t="shared" si="3"/>
        <v>33.39900216335738</v>
      </c>
      <c r="F60" s="38">
        <v>184.09608746652066</v>
      </c>
      <c r="G60" s="38">
        <f t="shared" si="1"/>
        <v>28.149819080201762</v>
      </c>
      <c r="H60" s="75">
        <v>35.01166994912463</v>
      </c>
      <c r="I60" s="38">
        <f t="shared" si="5"/>
        <v>80.40124655895076</v>
      </c>
    </row>
    <row r="61" spans="1:9" ht="12.75">
      <c r="A61" s="13">
        <f t="shared" si="6"/>
        <v>1955</v>
      </c>
      <c r="B61" s="75">
        <v>7313.299111111111</v>
      </c>
      <c r="C61" s="38">
        <f t="shared" si="0"/>
        <v>161.39655327968552</v>
      </c>
      <c r="D61" s="38">
        <v>17336.31720892867</v>
      </c>
      <c r="E61" s="38">
        <f t="shared" si="3"/>
        <v>42.18484827529901</v>
      </c>
      <c r="F61" s="38">
        <v>185.75295225371931</v>
      </c>
      <c r="G61" s="38">
        <f t="shared" si="1"/>
        <v>39.371105666853154</v>
      </c>
      <c r="H61" s="75">
        <v>36.50662004694435</v>
      </c>
      <c r="I61" s="38">
        <f t="shared" si="5"/>
        <v>107.84648268238837</v>
      </c>
    </row>
    <row r="62" spans="1:9" ht="12.75">
      <c r="A62" s="13">
        <f t="shared" si="6"/>
        <v>1956</v>
      </c>
      <c r="B62" s="75">
        <v>7458.596444444445</v>
      </c>
      <c r="C62" s="38">
        <f t="shared" si="0"/>
        <v>164.60310731835477</v>
      </c>
      <c r="D62" s="38">
        <v>19491.8156290665</v>
      </c>
      <c r="E62" s="38">
        <f t="shared" si="3"/>
        <v>38.26527290419303</v>
      </c>
      <c r="F62" s="38">
        <v>193.55457624837555</v>
      </c>
      <c r="G62" s="38">
        <f t="shared" si="1"/>
        <v>38.53484938983478</v>
      </c>
      <c r="H62" s="75">
        <v>37.261136720418044</v>
      </c>
      <c r="I62" s="38">
        <f t="shared" si="5"/>
        <v>103.41834088147606</v>
      </c>
    </row>
    <row r="63" spans="1:9" ht="12.75">
      <c r="A63" s="13">
        <f t="shared" si="6"/>
        <v>1957</v>
      </c>
      <c r="B63" s="75">
        <v>9444.326666666668</v>
      </c>
      <c r="C63" s="38">
        <f t="shared" si="0"/>
        <v>208.42601251350118</v>
      </c>
      <c r="D63" s="38">
        <v>26382.597045766768</v>
      </c>
      <c r="E63" s="38">
        <f t="shared" si="3"/>
        <v>35.79756250032277</v>
      </c>
      <c r="F63" s="38">
        <v>199.3612135358268</v>
      </c>
      <c r="G63" s="38">
        <f t="shared" si="1"/>
        <v>47.37293929528296</v>
      </c>
      <c r="H63" s="75">
        <v>44.76367566216365</v>
      </c>
      <c r="I63" s="38">
        <f t="shared" si="5"/>
        <v>105.82897537908127</v>
      </c>
    </row>
    <row r="64" spans="1:9" ht="12.75">
      <c r="A64" s="13">
        <f t="shared" si="6"/>
        <v>1958</v>
      </c>
      <c r="B64" s="75">
        <v>8863.137333333334</v>
      </c>
      <c r="C64" s="38">
        <f t="shared" si="0"/>
        <v>195.5997963588242</v>
      </c>
      <c r="D64" s="38">
        <v>28513.913357726884</v>
      </c>
      <c r="E64" s="38">
        <f t="shared" si="3"/>
        <v>31.08355286817039</v>
      </c>
      <c r="F64" s="38">
        <v>229.46475677973666</v>
      </c>
      <c r="G64" s="38">
        <f t="shared" si="1"/>
        <v>38.62526628366318</v>
      </c>
      <c r="H64" s="75">
        <v>41.88892212694436</v>
      </c>
      <c r="I64" s="38">
        <f t="shared" si="5"/>
        <v>92.20878533615482</v>
      </c>
    </row>
    <row r="65" spans="1:9" ht="12.75">
      <c r="A65" s="13">
        <f t="shared" si="6"/>
        <v>1959</v>
      </c>
      <c r="B65" s="75">
        <v>11256.18399</v>
      </c>
      <c r="C65" s="38">
        <f t="shared" si="0"/>
        <v>248.41173203320068</v>
      </c>
      <c r="D65" s="38">
        <v>44540.49135577797</v>
      </c>
      <c r="E65" s="38">
        <f t="shared" si="3"/>
        <v>25.27180021452503</v>
      </c>
      <c r="F65" s="38">
        <v>243.4621069433006</v>
      </c>
      <c r="G65" s="38">
        <f t="shared" si="1"/>
        <v>46.233823124768364</v>
      </c>
      <c r="H65" s="75">
        <v>60.156621543178694</v>
      </c>
      <c r="I65" s="38">
        <f t="shared" si="5"/>
        <v>76.85575076981851</v>
      </c>
    </row>
    <row r="66" spans="1:9" ht="12.75">
      <c r="A66" s="13">
        <f t="shared" si="6"/>
        <v>1960</v>
      </c>
      <c r="B66" s="75">
        <v>13915.125090000001</v>
      </c>
      <c r="C66" s="38">
        <f t="shared" si="0"/>
        <v>307.09166873395674</v>
      </c>
      <c r="D66" s="38">
        <v>48161.80578835625</v>
      </c>
      <c r="E66" s="38">
        <f t="shared" si="3"/>
        <v>28.89244882376102</v>
      </c>
      <c r="F66" s="38">
        <v>252.47020490020273</v>
      </c>
      <c r="G66" s="38">
        <f t="shared" si="1"/>
        <v>55.11590999619309</v>
      </c>
      <c r="H66" s="75">
        <v>58.62457016645381</v>
      </c>
      <c r="I66" s="38">
        <f t="shared" si="5"/>
        <v>94.01503471957489</v>
      </c>
    </row>
    <row r="67" spans="1:9" ht="12.75">
      <c r="A67" s="13">
        <f t="shared" si="6"/>
        <v>1961</v>
      </c>
      <c r="B67" s="75">
        <v>16698.150108</v>
      </c>
      <c r="C67" s="38">
        <f t="shared" si="0"/>
        <v>368.5100024807481</v>
      </c>
      <c r="D67" s="38">
        <v>59525.79451095474</v>
      </c>
      <c r="E67" s="38">
        <f t="shared" si="3"/>
        <v>28.051956710845722</v>
      </c>
      <c r="F67" s="38">
        <v>260.8017216619094</v>
      </c>
      <c r="G67" s="38">
        <f t="shared" si="1"/>
        <v>64.02622652026302</v>
      </c>
      <c r="H67" s="75">
        <v>66.41961542795966</v>
      </c>
      <c r="I67" s="38">
        <f t="shared" si="5"/>
        <v>96.39656313533979</v>
      </c>
    </row>
    <row r="68" spans="1:9" ht="12.75">
      <c r="A68" s="13">
        <f t="shared" si="6"/>
        <v>1962</v>
      </c>
      <c r="B68" s="75">
        <v>17366.076</v>
      </c>
      <c r="C68" s="38">
        <f t="shared" si="0"/>
        <v>383.25040010119784</v>
      </c>
      <c r="D68" s="38">
        <v>62422.593772116066</v>
      </c>
      <c r="E68" s="38">
        <f t="shared" si="3"/>
        <v>27.820176879220547</v>
      </c>
      <c r="F68" s="38">
        <v>273.05940258001914</v>
      </c>
      <c r="G68" s="38">
        <f t="shared" si="1"/>
        <v>63.598161557212556</v>
      </c>
      <c r="H68" s="75">
        <v>62.380342016892655</v>
      </c>
      <c r="I68" s="38">
        <f t="shared" si="5"/>
        <v>101.95224889916462</v>
      </c>
    </row>
    <row r="69" spans="1:9" ht="12.75">
      <c r="A69" s="13">
        <f t="shared" si="6"/>
        <v>1963</v>
      </c>
      <c r="B69" s="75">
        <v>15863.242500000002</v>
      </c>
      <c r="C69" s="38">
        <f t="shared" si="0"/>
        <v>350.08450009244035</v>
      </c>
      <c r="D69" s="38">
        <v>56378.777378084334</v>
      </c>
      <c r="E69" s="38">
        <f t="shared" si="3"/>
        <v>28.13690405809756</v>
      </c>
      <c r="F69" s="38">
        <v>286.16625390386</v>
      </c>
      <c r="G69" s="38">
        <f t="shared" si="1"/>
        <v>55.43365887345121</v>
      </c>
      <c r="H69" s="75">
        <v>50.257242029191886</v>
      </c>
      <c r="I69" s="38">
        <f t="shared" si="5"/>
        <v>110.29984264009673</v>
      </c>
    </row>
    <row r="70" spans="1:9" ht="12.75">
      <c r="A70" s="13">
        <f t="shared" si="6"/>
        <v>1964</v>
      </c>
      <c r="B70" s="75">
        <v>13692.483</v>
      </c>
      <c r="C70" s="38">
        <f aca="true" t="shared" si="7" ref="C70:C97">B70*2268/102769</f>
        <v>302.1782000797906</v>
      </c>
      <c r="D70" s="38">
        <v>54349.608811040336</v>
      </c>
      <c r="E70" s="38">
        <f t="shared" si="3"/>
        <v>25.193342324882696</v>
      </c>
      <c r="F70" s="38">
        <v>295.89590653659127</v>
      </c>
      <c r="G70" s="38">
        <f aca="true" t="shared" si="8" ref="G70:G108">B70/F70</f>
        <v>46.27466178991142</v>
      </c>
      <c r="H70" s="75">
        <v>43.67255953654242</v>
      </c>
      <c r="I70" s="38">
        <f t="shared" si="5"/>
        <v>105.95820872644693</v>
      </c>
    </row>
    <row r="71" spans="1:9" ht="12.75">
      <c r="A71" s="13">
        <f t="shared" si="6"/>
        <v>1965</v>
      </c>
      <c r="B71" s="75">
        <v>12690.594000000001</v>
      </c>
      <c r="C71" s="38">
        <f t="shared" si="7"/>
        <v>280.0676000739523</v>
      </c>
      <c r="D71" s="38">
        <v>51303.645966029726</v>
      </c>
      <c r="E71" s="38">
        <f aca="true" t="shared" si="9" ref="E71:E108">B71/D71*100</f>
        <v>24.736241959105538</v>
      </c>
      <c r="F71" s="38">
        <v>303.293304200006</v>
      </c>
      <c r="G71" s="38">
        <f t="shared" si="8"/>
        <v>41.84264480705852</v>
      </c>
      <c r="H71" s="75">
        <v>38.29772055185701</v>
      </c>
      <c r="I71" s="38">
        <f t="shared" si="5"/>
        <v>109.25622779664263</v>
      </c>
    </row>
    <row r="72" spans="1:9" ht="12.75">
      <c r="A72" s="13">
        <f t="shared" si="6"/>
        <v>1966</v>
      </c>
      <c r="B72" s="75">
        <v>11333.743396226415</v>
      </c>
      <c r="C72" s="38">
        <f t="shared" si="7"/>
        <v>250.1233837309063</v>
      </c>
      <c r="D72" s="38">
        <v>47586.94055201698</v>
      </c>
      <c r="E72" s="38">
        <f t="shared" si="9"/>
        <v>23.816919652225955</v>
      </c>
      <c r="F72" s="38">
        <v>311.4822234134062</v>
      </c>
      <c r="G72" s="38">
        <f t="shared" si="8"/>
        <v>36.38648546945813</v>
      </c>
      <c r="H72" s="75">
        <v>32.81339642842565</v>
      </c>
      <c r="I72" s="38">
        <f t="shared" si="5"/>
        <v>110.88911673263173</v>
      </c>
    </row>
    <row r="73" spans="1:9" ht="12.75">
      <c r="A73" s="13">
        <f t="shared" si="6"/>
        <v>1967</v>
      </c>
      <c r="B73" s="75">
        <v>11126.224150943397</v>
      </c>
      <c r="C73" s="38">
        <f t="shared" si="7"/>
        <v>245.54365980343903</v>
      </c>
      <c r="D73" s="38">
        <v>47560.59554140127</v>
      </c>
      <c r="E73" s="38">
        <f t="shared" si="9"/>
        <v>23.393786440832248</v>
      </c>
      <c r="F73" s="38">
        <v>319.58076122215476</v>
      </c>
      <c r="G73" s="38">
        <f t="shared" si="8"/>
        <v>34.81506242238739</v>
      </c>
      <c r="H73" s="75">
        <v>30.360598235660877</v>
      </c>
      <c r="I73" s="38">
        <f t="shared" si="5"/>
        <v>114.67185907257387</v>
      </c>
    </row>
    <row r="74" spans="1:9" ht="12.75">
      <c r="A74" s="13">
        <f t="shared" si="6"/>
        <v>1968</v>
      </c>
      <c r="B74" s="75">
        <v>11940.338113207546</v>
      </c>
      <c r="C74" s="38">
        <f t="shared" si="7"/>
        <v>263.51026905734915</v>
      </c>
      <c r="D74" s="38">
        <v>53164.865711252656</v>
      </c>
      <c r="E74" s="38">
        <f t="shared" si="9"/>
        <v>22.459076973987923</v>
      </c>
      <c r="F74" s="38">
        <v>334.2814762383739</v>
      </c>
      <c r="G74" s="38">
        <f t="shared" si="8"/>
        <v>35.719413015553904</v>
      </c>
      <c r="H74" s="75">
        <v>31.224911416427677</v>
      </c>
      <c r="I74" s="38">
        <f t="shared" si="5"/>
        <v>114.39396108826631</v>
      </c>
    </row>
    <row r="75" spans="1:9" ht="12.75">
      <c r="A75" s="13">
        <f t="shared" si="6"/>
        <v>1969</v>
      </c>
      <c r="B75" s="75">
        <v>15116.978867924528</v>
      </c>
      <c r="C75" s="38">
        <f t="shared" si="7"/>
        <v>333.6152737931947</v>
      </c>
      <c r="D75" s="38">
        <v>69447.45222929936</v>
      </c>
      <c r="E75" s="38">
        <f t="shared" si="9"/>
        <v>21.76750677333961</v>
      </c>
      <c r="F75" s="38">
        <v>356.0097721938682</v>
      </c>
      <c r="G75" s="38">
        <f t="shared" si="8"/>
        <v>42.4622581980487</v>
      </c>
      <c r="H75" s="75">
        <v>35.771851033390895</v>
      </c>
      <c r="I75" s="38">
        <f t="shared" si="5"/>
        <v>118.70299403408762</v>
      </c>
    </row>
    <row r="76" spans="1:9" ht="12.75">
      <c r="A76" s="13">
        <f t="shared" si="6"/>
        <v>1970</v>
      </c>
      <c r="B76" s="75">
        <v>14047.456603773586</v>
      </c>
      <c r="C76" s="38">
        <f t="shared" si="7"/>
        <v>310.0120812439402</v>
      </c>
      <c r="D76" s="38">
        <v>69729.29936305732</v>
      </c>
      <c r="E76" s="38">
        <f t="shared" si="9"/>
        <v>20.14570163774792</v>
      </c>
      <c r="F76" s="38">
        <v>374.52228034794933</v>
      </c>
      <c r="G76" s="38">
        <f t="shared" si="8"/>
        <v>37.50766600780818</v>
      </c>
      <c r="H76" s="75">
        <v>31.715266637177766</v>
      </c>
      <c r="I76" s="38">
        <f t="shared" si="5"/>
        <v>118.26375744178786</v>
      </c>
    </row>
    <row r="77" spans="1:9" ht="12.75">
      <c r="A77" s="13">
        <f t="shared" si="6"/>
        <v>1971</v>
      </c>
      <c r="B77" s="75">
        <v>12946.008301886792</v>
      </c>
      <c r="C77" s="38">
        <f t="shared" si="7"/>
        <v>285.7043157827676</v>
      </c>
      <c r="D77" s="38">
        <v>68503.71549893843</v>
      </c>
      <c r="E77" s="38">
        <f t="shared" si="9"/>
        <v>18.898257134808127</v>
      </c>
      <c r="F77" s="38">
        <v>395.1210057670865</v>
      </c>
      <c r="G77" s="38">
        <f t="shared" si="8"/>
        <v>32.764667311861736</v>
      </c>
      <c r="H77" s="75">
        <v>27.96281495286705</v>
      </c>
      <c r="I77" s="38">
        <f t="shared" si="5"/>
        <v>117.172278138265</v>
      </c>
    </row>
    <row r="78" spans="1:9" ht="12.75">
      <c r="A78" s="13">
        <f t="shared" si="6"/>
        <v>1972</v>
      </c>
      <c r="B78" s="75">
        <v>15164.867924528302</v>
      </c>
      <c r="C78" s="38">
        <f t="shared" si="7"/>
        <v>334.6721331610718</v>
      </c>
      <c r="D78" s="38">
        <v>86876.8577494692</v>
      </c>
      <c r="E78" s="38">
        <f t="shared" si="9"/>
        <v>17.45558980535407</v>
      </c>
      <c r="F78" s="38">
        <v>419.6185081246458</v>
      </c>
      <c r="G78" s="38">
        <f t="shared" si="8"/>
        <v>36.139654545513146</v>
      </c>
      <c r="H78" s="75">
        <v>31.738094812328548</v>
      </c>
      <c r="I78" s="38">
        <f t="shared" si="5"/>
        <v>113.86838044063951</v>
      </c>
    </row>
    <row r="79" spans="1:9" ht="12.75">
      <c r="A79" s="13">
        <f t="shared" si="6"/>
        <v>1973</v>
      </c>
      <c r="B79" s="75">
        <v>14733.866415094339</v>
      </c>
      <c r="C79" s="38">
        <f t="shared" si="7"/>
        <v>325.1603988501781</v>
      </c>
      <c r="D79" s="38">
        <v>89080.67940552018</v>
      </c>
      <c r="E79" s="38">
        <f t="shared" si="9"/>
        <v>16.539912485424203</v>
      </c>
      <c r="F79" s="38">
        <v>450.25065921774507</v>
      </c>
      <c r="G79" s="38">
        <f t="shared" si="8"/>
        <v>32.72369759700655</v>
      </c>
      <c r="H79" s="75">
        <v>28.456330220258828</v>
      </c>
      <c r="I79" s="38">
        <f t="shared" si="5"/>
        <v>114.99619713335233</v>
      </c>
    </row>
    <row r="80" spans="1:9" ht="12.75">
      <c r="A80" s="13">
        <f t="shared" si="6"/>
        <v>1974</v>
      </c>
      <c r="B80" s="75">
        <v>10200.369056603773</v>
      </c>
      <c r="C80" s="38">
        <f t="shared" si="7"/>
        <v>225.11104535781564</v>
      </c>
      <c r="D80" s="38">
        <v>64996.28450106157</v>
      </c>
      <c r="E80" s="38">
        <f t="shared" si="9"/>
        <v>15.693772551625122</v>
      </c>
      <c r="F80" s="38">
        <v>511.9349995305761</v>
      </c>
      <c r="G80" s="38">
        <f t="shared" si="8"/>
        <v>19.925125388881604</v>
      </c>
      <c r="H80" s="75">
        <v>18.003703146771432</v>
      </c>
      <c r="I80" s="38">
        <f t="shared" si="5"/>
        <v>110.67237238053849</v>
      </c>
    </row>
    <row r="81" spans="1:9" ht="12.75">
      <c r="A81" s="13">
        <f t="shared" si="6"/>
        <v>1975</v>
      </c>
      <c r="B81" s="75">
        <v>13329.120754716982</v>
      </c>
      <c r="C81" s="38">
        <f t="shared" si="7"/>
        <v>294.1591907257842</v>
      </c>
      <c r="D81" s="38">
        <v>85670.3821656051</v>
      </c>
      <c r="E81" s="38">
        <f t="shared" si="9"/>
        <v>15.558610126135692</v>
      </c>
      <c r="F81" s="38">
        <v>572.3433294751842</v>
      </c>
      <c r="G81" s="38">
        <f t="shared" si="8"/>
        <v>23.288680182468884</v>
      </c>
      <c r="H81" s="75">
        <v>21.064413088860377</v>
      </c>
      <c r="I81" s="38">
        <f t="shared" si="5"/>
        <v>110.559359447735</v>
      </c>
    </row>
    <row r="82" spans="1:9" ht="12.75">
      <c r="A82" s="13">
        <f t="shared" si="6"/>
        <v>1976</v>
      </c>
      <c r="B82" s="75">
        <v>11062.372075471698</v>
      </c>
      <c r="C82" s="38">
        <f t="shared" si="7"/>
        <v>244.13451397960293</v>
      </c>
      <c r="D82" s="38">
        <v>73867.30360934182</v>
      </c>
      <c r="E82" s="38">
        <f t="shared" si="9"/>
        <v>14.976006345076154</v>
      </c>
      <c r="F82" s="38">
        <v>627.2882891048018</v>
      </c>
      <c r="G82" s="38">
        <f t="shared" si="8"/>
        <v>17.635228120165802</v>
      </c>
      <c r="H82" s="75">
        <v>15.677343344609062</v>
      </c>
      <c r="I82" s="38">
        <f t="shared" si="5"/>
        <v>112.48862599051257</v>
      </c>
    </row>
    <row r="83" spans="1:9" ht="12.75">
      <c r="A83" s="13">
        <f t="shared" si="6"/>
        <v>1977</v>
      </c>
      <c r="B83" s="75">
        <v>10359.99924528302</v>
      </c>
      <c r="C83" s="38">
        <f t="shared" si="7"/>
        <v>228.63390991740593</v>
      </c>
      <c r="D83" s="38">
        <v>70980.3609341826</v>
      </c>
      <c r="E83" s="38">
        <f t="shared" si="9"/>
        <v>14.595585467492134</v>
      </c>
      <c r="F83" s="38">
        <v>686.2533882806533</v>
      </c>
      <c r="G83" s="38">
        <f t="shared" si="8"/>
        <v>15.0964635252863</v>
      </c>
      <c r="H83" s="75">
        <v>13.35809738211718</v>
      </c>
      <c r="I83" s="38">
        <f t="shared" si="5"/>
        <v>113.01357591161386</v>
      </c>
    </row>
    <row r="84" spans="1:9" ht="12.75">
      <c r="A84" s="13">
        <f t="shared" si="6"/>
        <v>1978</v>
      </c>
      <c r="B84" s="75">
        <v>15180.830943396228</v>
      </c>
      <c r="C84" s="38">
        <f t="shared" si="7"/>
        <v>335.02441961703084</v>
      </c>
      <c r="D84" s="38">
        <v>104005.83864118897</v>
      </c>
      <c r="E84" s="38">
        <f t="shared" si="9"/>
        <v>14.596133391865399</v>
      </c>
      <c r="F84" s="38">
        <v>748.7024466141927</v>
      </c>
      <c r="G84" s="38">
        <f t="shared" si="8"/>
        <v>20.276187171616026</v>
      </c>
      <c r="H84" s="75">
        <v>17.198728969279376</v>
      </c>
      <c r="I84" s="38">
        <f t="shared" si="5"/>
        <v>117.89352113073967</v>
      </c>
    </row>
    <row r="85" spans="1:9" ht="12.75">
      <c r="A85" s="13">
        <f t="shared" si="6"/>
        <v>1979</v>
      </c>
      <c r="B85" s="75">
        <v>17766.84</v>
      </c>
      <c r="C85" s="38">
        <f t="shared" si="7"/>
        <v>392.09482548239254</v>
      </c>
      <c r="D85" s="38">
        <v>122223.991507431</v>
      </c>
      <c r="E85" s="38">
        <f t="shared" si="9"/>
        <v>14.536295027576324</v>
      </c>
      <c r="F85" s="38">
        <v>829.5623108485255</v>
      </c>
      <c r="G85" s="38">
        <f t="shared" si="8"/>
        <v>21.417125353521694</v>
      </c>
      <c r="H85" s="75">
        <v>17.779646188731583</v>
      </c>
      <c r="I85" s="38">
        <f t="shared" si="5"/>
        <v>120.4586701342543</v>
      </c>
    </row>
    <row r="86" spans="1:9" ht="12.75">
      <c r="A86" s="13">
        <f t="shared" si="6"/>
        <v>1980</v>
      </c>
      <c r="B86" s="75">
        <v>19363.141886792455</v>
      </c>
      <c r="C86" s="38">
        <f t="shared" si="7"/>
        <v>427.3234710782949</v>
      </c>
      <c r="D86" s="38">
        <v>136694.26751592357</v>
      </c>
      <c r="E86" s="38">
        <f t="shared" si="9"/>
        <v>14.16529181411125</v>
      </c>
      <c r="F86" s="38">
        <v>942.382785123925</v>
      </c>
      <c r="G86" s="38">
        <f t="shared" si="8"/>
        <v>20.547002972095004</v>
      </c>
      <c r="H86" s="75">
        <v>17.567823958632566</v>
      </c>
      <c r="I86" s="38">
        <f t="shared" si="5"/>
        <v>116.95815611812593</v>
      </c>
    </row>
    <row r="87" spans="1:9" ht="12.75">
      <c r="A87" s="13">
        <f t="shared" si="6"/>
        <v>1981</v>
      </c>
      <c r="B87" s="75">
        <v>15963.018867924528</v>
      </c>
      <c r="C87" s="38">
        <f t="shared" si="7"/>
        <v>352.28645595902293</v>
      </c>
      <c r="D87" s="38">
        <v>120892.25053078556</v>
      </c>
      <c r="E87" s="38">
        <f t="shared" si="9"/>
        <v>13.204335925452474</v>
      </c>
      <c r="F87" s="38">
        <v>1068.662078330531</v>
      </c>
      <c r="G87" s="38">
        <f t="shared" si="8"/>
        <v>14.937386842491907</v>
      </c>
      <c r="H87" s="75">
        <v>13.786754402145343</v>
      </c>
      <c r="I87" s="38">
        <f t="shared" si="5"/>
        <v>108.34592687142897</v>
      </c>
    </row>
    <row r="88" spans="1:9" ht="12.75">
      <c r="A88" s="13">
        <f t="shared" si="6"/>
        <v>1982</v>
      </c>
      <c r="B88" s="75">
        <v>15994.944905660379</v>
      </c>
      <c r="C88" s="38">
        <f t="shared" si="7"/>
        <v>352.9910288709411</v>
      </c>
      <c r="D88" s="38">
        <v>109850.84925690021</v>
      </c>
      <c r="E88" s="38">
        <f t="shared" si="9"/>
        <v>14.5606019560706</v>
      </c>
      <c r="F88" s="38">
        <v>1194.7642035735337</v>
      </c>
      <c r="G88" s="38">
        <f t="shared" si="8"/>
        <v>13.387532751499903</v>
      </c>
      <c r="H88" s="75">
        <v>10.934111525460782</v>
      </c>
      <c r="I88" s="38">
        <f t="shared" si="5"/>
        <v>122.43823122094715</v>
      </c>
    </row>
    <row r="89" spans="1:9" ht="12.75">
      <c r="A89" s="13">
        <f t="shared" si="6"/>
        <v>1983</v>
      </c>
      <c r="B89" s="75">
        <v>25014.050566037735</v>
      </c>
      <c r="C89" s="38">
        <f t="shared" si="7"/>
        <v>552.0328764877889</v>
      </c>
      <c r="D89" s="38">
        <v>179825.90233545646</v>
      </c>
      <c r="E89" s="38">
        <f t="shared" si="9"/>
        <v>13.910148783446804</v>
      </c>
      <c r="F89" s="38">
        <v>1309.4615671165932</v>
      </c>
      <c r="G89" s="38">
        <f t="shared" si="8"/>
        <v>19.102546568906295</v>
      </c>
      <c r="H89" s="75">
        <v>16.199354646461114</v>
      </c>
      <c r="I89" s="38">
        <f t="shared" si="5"/>
        <v>117.92165173122751</v>
      </c>
    </row>
    <row r="90" spans="1:9" ht="12.75">
      <c r="A90" s="13">
        <f t="shared" si="6"/>
        <v>1984</v>
      </c>
      <c r="B90" s="75">
        <v>29116.546415094337</v>
      </c>
      <c r="C90" s="38">
        <f t="shared" si="7"/>
        <v>642.5704956692579</v>
      </c>
      <c r="D90" s="38">
        <v>229031.84713375795</v>
      </c>
      <c r="E90" s="38">
        <f t="shared" si="9"/>
        <v>12.712881103425694</v>
      </c>
      <c r="F90" s="38">
        <v>1406.361723083221</v>
      </c>
      <c r="G90" s="38">
        <f t="shared" si="8"/>
        <v>20.70345483469289</v>
      </c>
      <c r="H90" s="75">
        <v>18.950875215878273</v>
      </c>
      <c r="I90" s="38">
        <f t="shared" si="5"/>
        <v>109.24801413575977</v>
      </c>
    </row>
    <row r="91" spans="1:9" ht="12.75">
      <c r="A91" s="13">
        <f t="shared" si="6"/>
        <v>1985</v>
      </c>
      <c r="B91" s="75">
        <v>42429.7041509434</v>
      </c>
      <c r="C91" s="38">
        <f t="shared" si="7"/>
        <v>936.377399939083</v>
      </c>
      <c r="D91" s="38">
        <v>358443.73673036095</v>
      </c>
      <c r="E91" s="38">
        <f t="shared" si="9"/>
        <v>11.837200598893743</v>
      </c>
      <c r="F91" s="38">
        <v>1487.930703022048</v>
      </c>
      <c r="G91" s="38">
        <f t="shared" si="8"/>
        <v>28.51591412474179</v>
      </c>
      <c r="H91" s="75">
        <v>27.524555882449498</v>
      </c>
      <c r="I91" s="38">
        <f t="shared" si="5"/>
        <v>103.60172293615248</v>
      </c>
    </row>
    <row r="92" spans="1:9" ht="12.75">
      <c r="A92" s="13">
        <f t="shared" si="6"/>
        <v>1986</v>
      </c>
      <c r="B92" s="75">
        <v>63500.88905660378</v>
      </c>
      <c r="C92" s="38">
        <f t="shared" si="7"/>
        <v>1401.3955218049935</v>
      </c>
      <c r="D92" s="38">
        <v>610562.6326963906</v>
      </c>
      <c r="E92" s="38">
        <f t="shared" si="9"/>
        <v>10.400389027439932</v>
      </c>
      <c r="F92" s="38">
        <v>1528.1048320036432</v>
      </c>
      <c r="G92" s="38">
        <f t="shared" si="8"/>
        <v>41.55532246654946</v>
      </c>
      <c r="H92" s="75">
        <v>43.470332897177336</v>
      </c>
      <c r="I92" s="38">
        <f t="shared" si="5"/>
        <v>95.59467272735742</v>
      </c>
    </row>
    <row r="93" spans="1:9" ht="12.75">
      <c r="A93" s="13">
        <f t="shared" si="6"/>
        <v>1987</v>
      </c>
      <c r="B93" s="75">
        <v>44808.19396226415</v>
      </c>
      <c r="C93" s="38">
        <f t="shared" si="7"/>
        <v>988.8680818769774</v>
      </c>
      <c r="D93" s="38">
        <v>513619.4267515924</v>
      </c>
      <c r="E93" s="38">
        <f t="shared" si="9"/>
        <v>8.724006847960455</v>
      </c>
      <c r="F93" s="38">
        <v>1575.476081795756</v>
      </c>
      <c r="G93" s="38">
        <f t="shared" si="8"/>
        <v>28.44104996579254</v>
      </c>
      <c r="H93" s="75">
        <v>34.73625174666098</v>
      </c>
      <c r="I93" s="38">
        <f t="shared" si="5"/>
        <v>81.87714141761549</v>
      </c>
    </row>
    <row r="94" spans="1:9" ht="12.75">
      <c r="A94" s="13">
        <f t="shared" si="6"/>
        <v>1988</v>
      </c>
      <c r="B94" s="75">
        <v>66342.30641509434</v>
      </c>
      <c r="C94" s="38">
        <f t="shared" si="7"/>
        <v>1464.1025109656994</v>
      </c>
      <c r="D94" s="38">
        <v>815850.3184713374</v>
      </c>
      <c r="E94" s="38">
        <f t="shared" si="9"/>
        <v>8.131676229458392</v>
      </c>
      <c r="F94" s="38">
        <v>1618.0139360042415</v>
      </c>
      <c r="G94" s="38">
        <f t="shared" si="8"/>
        <v>41.0023084096109</v>
      </c>
      <c r="H94" s="75">
        <v>51.34291164624394</v>
      </c>
      <c r="I94" s="38">
        <f t="shared" si="5"/>
        <v>79.85972570492207</v>
      </c>
    </row>
    <row r="95" spans="1:9" ht="12.75">
      <c r="A95" s="13">
        <f t="shared" si="6"/>
        <v>1989</v>
      </c>
      <c r="B95" s="75">
        <v>88403.19849056604</v>
      </c>
      <c r="C95" s="38">
        <f t="shared" si="7"/>
        <v>1950.962393101069</v>
      </c>
      <c r="D95" s="38">
        <v>1163069.5329087048</v>
      </c>
      <c r="E95" s="38">
        <f t="shared" si="9"/>
        <v>7.600852398693625</v>
      </c>
      <c r="F95" s="38">
        <v>1677.880451636398</v>
      </c>
      <c r="G95" s="38">
        <f t="shared" si="8"/>
        <v>52.68742382947989</v>
      </c>
      <c r="H95" s="75">
        <v>68.14875465491663</v>
      </c>
      <c r="I95" s="38">
        <f t="shared" si="5"/>
        <v>77.31237950901972</v>
      </c>
    </row>
    <row r="96" spans="1:9" ht="12.75">
      <c r="A96" s="13">
        <f>A95+1</f>
        <v>1990</v>
      </c>
      <c r="B96" s="75">
        <v>65927.26792452829</v>
      </c>
      <c r="C96" s="38">
        <f t="shared" si="7"/>
        <v>1454.9430631107646</v>
      </c>
      <c r="D96" s="38">
        <v>922277.6008492569</v>
      </c>
      <c r="E96" s="38">
        <f t="shared" si="9"/>
        <v>7.148310645712394</v>
      </c>
      <c r="F96" s="38">
        <v>1734.928386992036</v>
      </c>
      <c r="G96" s="38">
        <f t="shared" si="8"/>
        <v>37.9999937858132</v>
      </c>
      <c r="H96" s="75">
        <v>51.135820154032885</v>
      </c>
      <c r="I96" s="38">
        <f t="shared" si="5"/>
        <v>74.31188875302763</v>
      </c>
    </row>
    <row r="97" spans="1:9" ht="12.75">
      <c r="A97" s="13">
        <f t="shared" si="6"/>
        <v>1991</v>
      </c>
      <c r="B97" s="75">
        <v>76095.71094339623</v>
      </c>
      <c r="C97" s="38">
        <f t="shared" si="7"/>
        <v>1679.3495355566627</v>
      </c>
      <c r="D97" s="38">
        <v>1058253.1847133758</v>
      </c>
      <c r="E97" s="38">
        <f t="shared" si="9"/>
        <v>7.190690473944238</v>
      </c>
      <c r="F97" s="38">
        <v>1790.446095375781</v>
      </c>
      <c r="G97" s="38">
        <f t="shared" si="8"/>
        <v>42.50097846560702</v>
      </c>
      <c r="H97" s="75">
        <v>56.36363048241223</v>
      </c>
      <c r="I97" s="38">
        <f t="shared" si="5"/>
        <v>75.40496966189761</v>
      </c>
    </row>
    <row r="98" spans="1:9" ht="12.75">
      <c r="A98" s="13">
        <f t="shared" si="6"/>
        <v>1992</v>
      </c>
      <c r="B98" s="75">
        <v>77340.82641509434</v>
      </c>
      <c r="C98" s="38">
        <f>B98*2268/102769</f>
        <v>1706.8278791214664</v>
      </c>
      <c r="D98" s="38">
        <v>1025256.9002123142</v>
      </c>
      <c r="E98" s="38">
        <f t="shared" si="9"/>
        <v>7.543555805289221</v>
      </c>
      <c r="F98" s="38">
        <v>1833.4168016647998</v>
      </c>
      <c r="G98" s="38">
        <f t="shared" si="8"/>
        <v>42.1839847572393</v>
      </c>
      <c r="H98" s="75">
        <v>52.86560714682718</v>
      </c>
      <c r="I98" s="38">
        <f t="shared" si="5"/>
        <v>79.79476077911846</v>
      </c>
    </row>
    <row r="99" spans="1:9" ht="12.75">
      <c r="A99" s="13">
        <f t="shared" si="6"/>
        <v>1993</v>
      </c>
      <c r="B99" s="75">
        <v>102769.9154716981</v>
      </c>
      <c r="C99" s="76">
        <v>2268.22</v>
      </c>
      <c r="D99" s="38">
        <v>1427475.0530785562</v>
      </c>
      <c r="E99" s="38">
        <f t="shared" si="9"/>
        <v>7.199419369890908</v>
      </c>
      <c r="F99" s="38">
        <v>1870.0851376980957</v>
      </c>
      <c r="G99" s="38">
        <f t="shared" si="8"/>
        <v>54.95467206279095</v>
      </c>
      <c r="H99" s="75">
        <v>72.79882808375017</v>
      </c>
      <c r="I99" s="38">
        <f t="shared" si="5"/>
        <v>75.48840209291458</v>
      </c>
    </row>
    <row r="100" spans="1:9" ht="12.75">
      <c r="A100" s="13">
        <f t="shared" si="6"/>
        <v>1994</v>
      </c>
      <c r="B100" s="75">
        <v>85240.57566236773</v>
      </c>
      <c r="C100" s="76">
        <v>1881.15</v>
      </c>
      <c r="D100" s="38">
        <v>1280495.7537154988</v>
      </c>
      <c r="E100" s="38">
        <f t="shared" si="9"/>
        <v>6.656841728294127</v>
      </c>
      <c r="F100" s="38">
        <v>1901.8765850389632</v>
      </c>
      <c r="G100" s="38">
        <f t="shared" si="8"/>
        <v>44.819194017587336</v>
      </c>
      <c r="H100" s="75">
        <v>62.54094423058482</v>
      </c>
      <c r="I100" s="38">
        <f t="shared" si="5"/>
        <v>71.66376294598555</v>
      </c>
    </row>
    <row r="101" spans="1:9" ht="12.75">
      <c r="A101" s="13">
        <f t="shared" si="6"/>
        <v>1995</v>
      </c>
      <c r="B101" s="75">
        <v>84824.60219689153</v>
      </c>
      <c r="C101" s="76">
        <v>1871.97</v>
      </c>
      <c r="D101" s="38">
        <v>1297876.3269639066</v>
      </c>
      <c r="E101" s="38">
        <f t="shared" si="9"/>
        <v>6.535645996049549</v>
      </c>
      <c r="F101" s="38">
        <v>1934.2084869846253</v>
      </c>
      <c r="G101" s="38">
        <f t="shared" si="8"/>
        <v>43.85494261227786</v>
      </c>
      <c r="H101" s="75">
        <v>61.133519185208</v>
      </c>
      <c r="I101" s="38">
        <f t="shared" si="5"/>
        <v>71.7363292622112</v>
      </c>
    </row>
    <row r="102" spans="1:9" ht="12.75">
      <c r="A102" s="13">
        <f t="shared" si="6"/>
        <v>1996</v>
      </c>
      <c r="B102" s="75">
        <v>104932.70514239417</v>
      </c>
      <c r="C102" s="76">
        <v>2315.73</v>
      </c>
      <c r="D102" s="38">
        <v>1633837.0488322717</v>
      </c>
      <c r="E102" s="38">
        <f t="shared" si="9"/>
        <v>6.4224706629948916</v>
      </c>
      <c r="F102" s="38">
        <v>1972.892656724318</v>
      </c>
      <c r="G102" s="38">
        <f t="shared" si="8"/>
        <v>53.18723488819642</v>
      </c>
      <c r="H102" s="75">
        <v>74.9115685578046</v>
      </c>
      <c r="I102" s="38">
        <f t="shared" si="5"/>
        <v>71.00002831626084</v>
      </c>
    </row>
    <row r="103" spans="1:9" ht="12.75">
      <c r="A103" s="13">
        <f t="shared" si="6"/>
        <v>1997</v>
      </c>
      <c r="B103" s="75">
        <v>135889.6498203924</v>
      </c>
      <c r="C103" s="76">
        <v>2998.91</v>
      </c>
      <c r="D103" s="38">
        <v>2158601.9108280255</v>
      </c>
      <c r="E103" s="38">
        <f t="shared" si="9"/>
        <v>6.295262185155114</v>
      </c>
      <c r="F103" s="38">
        <v>1996.56736860501</v>
      </c>
      <c r="G103" s="38">
        <f t="shared" si="8"/>
        <v>68.06164017162001</v>
      </c>
      <c r="H103" s="75">
        <v>95.74455830256194</v>
      </c>
      <c r="I103" s="38">
        <f t="shared" si="5"/>
        <v>71.08669294451046</v>
      </c>
    </row>
    <row r="104" spans="1:9" ht="12.75">
      <c r="A104" s="13">
        <f t="shared" si="6"/>
        <v>1998</v>
      </c>
      <c r="B104" s="75">
        <v>178653.80646997353</v>
      </c>
      <c r="C104" s="76">
        <v>3942.66</v>
      </c>
      <c r="D104" s="38">
        <v>2939823.2484076438</v>
      </c>
      <c r="E104" s="38">
        <f t="shared" si="9"/>
        <v>6.077025432285476</v>
      </c>
      <c r="F104" s="38">
        <v>2010.5433401852447</v>
      </c>
      <c r="G104" s="38">
        <f t="shared" si="8"/>
        <v>88.85847069256063</v>
      </c>
      <c r="H104" s="75">
        <v>123.86423949760555</v>
      </c>
      <c r="I104" s="38">
        <f t="shared" si="5"/>
        <v>71.73859949649017</v>
      </c>
    </row>
    <row r="105" spans="1:9" ht="12.75">
      <c r="A105" s="13">
        <f t="shared" si="6"/>
        <v>1999</v>
      </c>
      <c r="B105" s="75">
        <v>269989.4356008818</v>
      </c>
      <c r="C105" s="76">
        <v>5958.32</v>
      </c>
      <c r="D105" s="38">
        <v>5232154.532072817</v>
      </c>
      <c r="E105" s="38">
        <f t="shared" si="9"/>
        <v>5.160196128494706</v>
      </c>
      <c r="F105" s="38">
        <v>2034.66648</v>
      </c>
      <c r="G105" s="38">
        <f t="shared" si="8"/>
        <v>132.69468891082425</v>
      </c>
      <c r="H105" s="75">
        <v>211.06584434395845</v>
      </c>
      <c r="I105" s="38">
        <f t="shared" si="5"/>
        <v>62.868859394692734</v>
      </c>
    </row>
    <row r="106" spans="1:9" ht="12.75">
      <c r="A106" s="13">
        <f t="shared" si="6"/>
        <v>2000</v>
      </c>
      <c r="B106" s="75">
        <v>268543.9504648589</v>
      </c>
      <c r="C106" s="76">
        <v>5926.42</v>
      </c>
      <c r="D106" s="38">
        <v>5400368.475501817</v>
      </c>
      <c r="E106" s="38">
        <f t="shared" si="9"/>
        <v>4.9726968017660145</v>
      </c>
      <c r="F106" s="38">
        <v>2066.83512</v>
      </c>
      <c r="G106" s="38">
        <f t="shared" si="8"/>
        <v>129.9300306377893</v>
      </c>
      <c r="H106" s="75">
        <v>208.34972684688307</v>
      </c>
      <c r="I106" s="38">
        <f t="shared" si="5"/>
        <v>62.36150754988765</v>
      </c>
    </row>
    <row r="107" spans="1:9" ht="12.75">
      <c r="A107" s="13">
        <f t="shared" si="6"/>
        <v>2001</v>
      </c>
      <c r="B107" s="75">
        <v>209553.65675074956</v>
      </c>
      <c r="C107" s="76">
        <v>4624.58</v>
      </c>
      <c r="D107" s="38">
        <v>4622378.987142696</v>
      </c>
      <c r="E107" s="38">
        <f t="shared" si="9"/>
        <v>4.533459011769268</v>
      </c>
      <c r="F107" s="38">
        <v>2113.0775399999998</v>
      </c>
      <c r="G107" s="38">
        <f t="shared" si="8"/>
        <v>99.16988505341341</v>
      </c>
      <c r="H107" s="75">
        <v>172.6323647859293</v>
      </c>
      <c r="I107" s="38">
        <f t="shared" si="5"/>
        <v>57.44570850106111</v>
      </c>
    </row>
    <row r="108" spans="1:9" ht="12.75">
      <c r="A108" s="20">
        <f t="shared" si="6"/>
        <v>2002</v>
      </c>
      <c r="B108" s="77">
        <v>176629.67414940475</v>
      </c>
      <c r="C108" s="78">
        <v>3897.99</v>
      </c>
      <c r="D108" s="59">
        <v>4030125.72798643</v>
      </c>
      <c r="E108" s="59">
        <f t="shared" si="9"/>
        <v>4.382733593714808</v>
      </c>
      <c r="F108" s="29">
        <v>2121.1196999999997</v>
      </c>
      <c r="G108" s="59">
        <f t="shared" si="8"/>
        <v>83.2719031129666</v>
      </c>
      <c r="H108" s="77">
        <v>149.91377892812275</v>
      </c>
      <c r="I108" s="59">
        <f t="shared" si="5"/>
        <v>55.546530618037394</v>
      </c>
    </row>
    <row r="110" ht="12.75">
      <c r="A110" s="12" t="s">
        <v>94</v>
      </c>
    </row>
    <row r="111" ht="12.75">
      <c r="A111" s="1" t="s">
        <v>95</v>
      </c>
    </row>
    <row r="112" ht="12.75">
      <c r="A112" s="1" t="s">
        <v>96</v>
      </c>
    </row>
    <row r="113" ht="12.75">
      <c r="A113" s="1" t="s">
        <v>97</v>
      </c>
    </row>
    <row r="114" ht="12.75">
      <c r="A114" s="1" t="s">
        <v>98</v>
      </c>
    </row>
    <row r="115" ht="12.75">
      <c r="A115" s="1" t="s">
        <v>99</v>
      </c>
    </row>
    <row r="116" ht="12.75">
      <c r="A116" s="1" t="s">
        <v>100</v>
      </c>
    </row>
    <row r="117" ht="12.75">
      <c r="A117" s="1" t="s">
        <v>101</v>
      </c>
    </row>
    <row r="118" ht="12.75">
      <c r="A118" s="1" t="s">
        <v>102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33"/>
  <sheetViews>
    <sheetView workbookViewId="0" topLeftCell="A1">
      <selection activeCell="K22" sqref="K22"/>
    </sheetView>
  </sheetViews>
  <sheetFormatPr defaultColWidth="11.421875" defaultRowHeight="12.75"/>
  <cols>
    <col min="1" max="1" width="8.140625" style="0" customWidth="1"/>
    <col min="2" max="2" width="9.8515625" style="0" customWidth="1"/>
    <col min="6" max="6" width="13.7109375" style="0" customWidth="1"/>
    <col min="7" max="7" width="17.140625" style="0" customWidth="1"/>
    <col min="8" max="8" width="16.28125" style="0" customWidth="1"/>
    <col min="10" max="10" width="11.00390625" style="0" customWidth="1"/>
  </cols>
  <sheetData>
    <row r="2" ht="15.75">
      <c r="A2" s="51" t="s">
        <v>103</v>
      </c>
    </row>
    <row r="4" spans="1:10" ht="12.75">
      <c r="A4" s="7"/>
      <c r="B4" s="17" t="s">
        <v>26</v>
      </c>
      <c r="C4" s="62" t="s">
        <v>27</v>
      </c>
      <c r="D4" s="62" t="s">
        <v>28</v>
      </c>
      <c r="E4" s="62" t="s">
        <v>29</v>
      </c>
      <c r="F4" s="62" t="s">
        <v>30</v>
      </c>
      <c r="G4" s="62" t="s">
        <v>56</v>
      </c>
      <c r="H4" s="62" t="s">
        <v>46</v>
      </c>
      <c r="I4" s="62" t="s">
        <v>47</v>
      </c>
      <c r="J4" s="62" t="s">
        <v>104</v>
      </c>
    </row>
    <row r="5" spans="1:10" ht="12.75">
      <c r="A5" s="1"/>
      <c r="B5" s="13" t="s">
        <v>105</v>
      </c>
      <c r="C5" s="69" t="s">
        <v>106</v>
      </c>
      <c r="D5" s="69" t="s">
        <v>15</v>
      </c>
      <c r="E5" s="69" t="s">
        <v>15</v>
      </c>
      <c r="F5" s="69" t="s">
        <v>107</v>
      </c>
      <c r="G5" s="69" t="s">
        <v>108</v>
      </c>
      <c r="H5" s="69" t="s">
        <v>109</v>
      </c>
      <c r="I5" s="69" t="s">
        <v>105</v>
      </c>
      <c r="J5" s="69" t="s">
        <v>105</v>
      </c>
    </row>
    <row r="6" spans="1:10" ht="12.75">
      <c r="A6" s="8"/>
      <c r="B6" s="20" t="s">
        <v>110</v>
      </c>
      <c r="C6" s="48" t="s">
        <v>111</v>
      </c>
      <c r="D6" s="48" t="s">
        <v>112</v>
      </c>
      <c r="E6" s="48" t="s">
        <v>112</v>
      </c>
      <c r="F6" s="48"/>
      <c r="G6" s="48" t="s">
        <v>113</v>
      </c>
      <c r="H6" s="48" t="s">
        <v>114</v>
      </c>
      <c r="I6" s="48" t="s">
        <v>115</v>
      </c>
      <c r="J6" s="48" t="s">
        <v>116</v>
      </c>
    </row>
    <row r="7" spans="1:10" ht="12.75">
      <c r="A7" s="13">
        <v>1900</v>
      </c>
      <c r="B7" s="36">
        <v>3.8</v>
      </c>
      <c r="C7" s="75">
        <v>532.1</v>
      </c>
      <c r="D7" s="75">
        <v>576.5</v>
      </c>
      <c r="E7" s="75">
        <v>100</v>
      </c>
      <c r="F7" s="38">
        <v>100</v>
      </c>
      <c r="G7" s="79">
        <v>100</v>
      </c>
      <c r="H7" s="79">
        <v>100</v>
      </c>
      <c r="I7" s="55"/>
      <c r="J7" s="55"/>
    </row>
    <row r="8" spans="1:10" ht="12.75">
      <c r="A8" s="13">
        <v>1901</v>
      </c>
      <c r="B8" s="36">
        <v>4.15</v>
      </c>
      <c r="C8" s="75">
        <v>551.7</v>
      </c>
      <c r="D8" s="75">
        <v>527.3</v>
      </c>
      <c r="E8" s="75">
        <f>D8*100/576.5</f>
        <v>91.46574154379877</v>
      </c>
      <c r="F8" s="38">
        <v>88.30409356725146</v>
      </c>
      <c r="G8" s="79">
        <f>(G7*(F8/F7)*(1+B7/100))</f>
        <v>91.65964912280701</v>
      </c>
      <c r="H8" s="80">
        <v>91.20363096796719</v>
      </c>
      <c r="I8" s="55"/>
      <c r="J8" s="55"/>
    </row>
    <row r="9" spans="1:10" ht="12.75">
      <c r="A9" s="13">
        <v>1902</v>
      </c>
      <c r="B9" s="36">
        <v>4.21</v>
      </c>
      <c r="C9" s="75">
        <v>583.7</v>
      </c>
      <c r="D9" s="75">
        <v>518.3</v>
      </c>
      <c r="E9" s="75">
        <f aca="true" t="shared" si="0" ref="E9:E72">D9*100/576.5</f>
        <v>89.90459670424977</v>
      </c>
      <c r="F9" s="38">
        <v>81.87134502923976</v>
      </c>
      <c r="G9" s="79">
        <f aca="true" t="shared" si="1" ref="G9:G72">G8*(F9/F8)*(1+B8/100)</f>
        <v>88.50922807017544</v>
      </c>
      <c r="H9" s="80">
        <v>89.04841623045083</v>
      </c>
      <c r="I9" s="55"/>
      <c r="J9" s="55"/>
    </row>
    <row r="10" spans="1:10" ht="12.75">
      <c r="A10" s="13">
        <v>1903</v>
      </c>
      <c r="B10" s="36">
        <v>4.09</v>
      </c>
      <c r="C10" s="75">
        <v>604.9</v>
      </c>
      <c r="D10" s="75">
        <v>538.5</v>
      </c>
      <c r="E10" s="75">
        <f t="shared" si="0"/>
        <v>93.40849956634865</v>
      </c>
      <c r="F10" s="38">
        <v>81.87134502923976</v>
      </c>
      <c r="G10" s="79">
        <f t="shared" si="1"/>
        <v>92.23546657192983</v>
      </c>
      <c r="H10" s="80">
        <v>93.26367291834454</v>
      </c>
      <c r="I10" s="55"/>
      <c r="J10" s="55"/>
    </row>
    <row r="11" spans="1:10" ht="12.75">
      <c r="A11" s="13">
        <v>1904</v>
      </c>
      <c r="B11" s="36">
        <v>4.27</v>
      </c>
      <c r="C11" s="75">
        <v>651.3</v>
      </c>
      <c r="D11" s="75">
        <v>586.6</v>
      </c>
      <c r="E11" s="75">
        <f t="shared" si="0"/>
        <v>101.75195143104943</v>
      </c>
      <c r="F11" s="38">
        <v>83.04093567251462</v>
      </c>
      <c r="G11" s="79">
        <f t="shared" si="1"/>
        <v>97.37943854264635</v>
      </c>
      <c r="H11" s="80">
        <v>99.86307095030489</v>
      </c>
      <c r="I11" s="55"/>
      <c r="J11" s="55"/>
    </row>
    <row r="12" spans="1:10" ht="12.75">
      <c r="A12" s="13">
        <v>1905</v>
      </c>
      <c r="B12" s="36">
        <v>4.02</v>
      </c>
      <c r="C12" s="75">
        <v>673.4</v>
      </c>
      <c r="D12" s="75">
        <v>674.8</v>
      </c>
      <c r="E12" s="75">
        <f t="shared" si="0"/>
        <v>117.05117085862966</v>
      </c>
      <c r="F12" s="38">
        <v>92.39766081871345</v>
      </c>
      <c r="G12" s="79">
        <f t="shared" si="1"/>
        <v>112.97839020992915</v>
      </c>
      <c r="H12" s="80">
        <v>115.97584489152177</v>
      </c>
      <c r="I12" s="55"/>
      <c r="J12" s="55"/>
    </row>
    <row r="13" spans="1:10" ht="12.75">
      <c r="A13" s="13">
        <v>1906</v>
      </c>
      <c r="B13" s="36">
        <v>4.07</v>
      </c>
      <c r="C13" s="75">
        <v>699.4</v>
      </c>
      <c r="D13" s="75">
        <v>735.4</v>
      </c>
      <c r="E13" s="75">
        <f t="shared" si="0"/>
        <v>127.56287944492628</v>
      </c>
      <c r="F13" s="38">
        <v>96.49122807017544</v>
      </c>
      <c r="G13" s="79">
        <f t="shared" si="1"/>
        <v>122.7267091575998</v>
      </c>
      <c r="H13" s="80">
        <v>124.36604012562357</v>
      </c>
      <c r="I13" s="55"/>
      <c r="J13" s="55"/>
    </row>
    <row r="14" spans="1:10" ht="12.75">
      <c r="A14" s="13">
        <v>1907</v>
      </c>
      <c r="B14" s="36">
        <v>4.35</v>
      </c>
      <c r="C14" s="75">
        <v>728.7</v>
      </c>
      <c r="D14" s="75">
        <v>765</v>
      </c>
      <c r="E14" s="75">
        <f t="shared" si="0"/>
        <v>132.69731136166521</v>
      </c>
      <c r="F14" s="38">
        <v>96.49122807017544</v>
      </c>
      <c r="G14" s="79">
        <f t="shared" si="1"/>
        <v>127.72168622031411</v>
      </c>
      <c r="H14" s="80">
        <v>127.64076721768882</v>
      </c>
      <c r="I14" s="55"/>
      <c r="J14" s="55"/>
    </row>
    <row r="15" spans="1:10" ht="12.75">
      <c r="A15" s="13">
        <v>1908</v>
      </c>
      <c r="B15" s="36">
        <v>4.39</v>
      </c>
      <c r="C15" s="75">
        <v>746.7</v>
      </c>
      <c r="D15" s="75">
        <v>758.7</v>
      </c>
      <c r="E15" s="75">
        <f t="shared" si="0"/>
        <v>131.60450997398092</v>
      </c>
      <c r="F15" s="38">
        <v>93.5672514619883</v>
      </c>
      <c r="G15" s="79">
        <f t="shared" si="1"/>
        <v>129.23886503844633</v>
      </c>
      <c r="H15" s="80">
        <v>126.25316208812657</v>
      </c>
      <c r="I15" s="55"/>
      <c r="J15" s="55"/>
    </row>
    <row r="16" spans="1:10" ht="12.75">
      <c r="A16" s="13">
        <v>1909</v>
      </c>
      <c r="B16" s="36">
        <v>4.18</v>
      </c>
      <c r="C16" s="75">
        <v>774.9</v>
      </c>
      <c r="D16" s="75">
        <v>833.8</v>
      </c>
      <c r="E16" s="75">
        <f t="shared" si="0"/>
        <v>144.6313963573287</v>
      </c>
      <c r="F16" s="38">
        <v>99.41520467836257</v>
      </c>
      <c r="G16" s="79">
        <f t="shared" si="1"/>
        <v>143.34447941448627</v>
      </c>
      <c r="H16" s="80">
        <v>140.31353271320896</v>
      </c>
      <c r="I16" s="55"/>
      <c r="J16" s="55"/>
    </row>
    <row r="17" spans="1:10" ht="12.75">
      <c r="A17" s="13">
        <v>1910</v>
      </c>
      <c r="B17" s="36">
        <v>4.05</v>
      </c>
      <c r="C17" s="75">
        <v>797.6</v>
      </c>
      <c r="D17" s="75">
        <v>919.5</v>
      </c>
      <c r="E17" s="75">
        <f t="shared" si="0"/>
        <v>159.49696444058978</v>
      </c>
      <c r="F17" s="38">
        <v>106.4327485380117</v>
      </c>
      <c r="G17" s="79">
        <f t="shared" si="1"/>
        <v>159.87766302958912</v>
      </c>
      <c r="H17" s="80">
        <v>151.79159117517568</v>
      </c>
      <c r="I17" s="55"/>
      <c r="J17" s="55"/>
    </row>
    <row r="18" spans="1:10" ht="12.75">
      <c r="A18" s="13">
        <v>1911</v>
      </c>
      <c r="B18" s="36">
        <v>3.96</v>
      </c>
      <c r="C18" s="75">
        <v>780.3</v>
      </c>
      <c r="D18" s="75">
        <v>939.6</v>
      </c>
      <c r="E18" s="75">
        <f t="shared" si="0"/>
        <v>162.98352124891588</v>
      </c>
      <c r="F18" s="38">
        <v>111.11111111111111</v>
      </c>
      <c r="G18" s="79">
        <f t="shared" si="1"/>
        <v>173.6649153441463</v>
      </c>
      <c r="H18" s="80">
        <v>150.0286905047364</v>
      </c>
      <c r="I18" s="55"/>
      <c r="J18" s="55"/>
    </row>
    <row r="19" spans="1:10" ht="12.75">
      <c r="A19" s="13">
        <v>1912</v>
      </c>
      <c r="B19" s="36">
        <v>3.87</v>
      </c>
      <c r="C19" s="75">
        <v>801</v>
      </c>
      <c r="D19" s="75">
        <v>1032.8</v>
      </c>
      <c r="E19" s="75">
        <f t="shared" si="0"/>
        <v>179.15004336513442</v>
      </c>
      <c r="F19" s="38">
        <v>119.29824561403508</v>
      </c>
      <c r="G19" s="79">
        <f t="shared" si="1"/>
        <v>193.8451441174842</v>
      </c>
      <c r="H19" s="80">
        <v>169.3249142479894</v>
      </c>
      <c r="I19" s="55"/>
      <c r="J19" s="55"/>
    </row>
    <row r="20" spans="1:10" ht="12.75">
      <c r="A20" s="13">
        <v>1913</v>
      </c>
      <c r="B20" s="36">
        <v>4.07</v>
      </c>
      <c r="C20" s="75">
        <v>809.3</v>
      </c>
      <c r="D20" s="75">
        <v>1028.8</v>
      </c>
      <c r="E20" s="75">
        <f t="shared" si="0"/>
        <v>178.45620121422377</v>
      </c>
      <c r="F20" s="38">
        <v>116.95906432748538</v>
      </c>
      <c r="G20" s="79">
        <f t="shared" si="1"/>
        <v>197.39897175963807</v>
      </c>
      <c r="H20" s="80">
        <v>166.75938524423196</v>
      </c>
      <c r="I20" s="55"/>
      <c r="J20" s="55"/>
    </row>
    <row r="21" spans="1:10" ht="12.75">
      <c r="A21" s="13">
        <v>1914</v>
      </c>
      <c r="B21" s="36">
        <v>4.47</v>
      </c>
      <c r="C21" s="75">
        <v>780.3</v>
      </c>
      <c r="D21" s="75">
        <v>945.6</v>
      </c>
      <c r="E21" s="75">
        <f t="shared" si="0"/>
        <v>164.02428447528186</v>
      </c>
      <c r="F21" s="38">
        <v>108.7719298245614</v>
      </c>
      <c r="G21" s="79">
        <f t="shared" si="1"/>
        <v>191.05279221653743</v>
      </c>
      <c r="H21" s="80">
        <v>161.39823776801512</v>
      </c>
      <c r="I21" s="55"/>
      <c r="J21" s="55"/>
    </row>
    <row r="22" spans="1:10" ht="12.75">
      <c r="A22" s="13">
        <v>1915</v>
      </c>
      <c r="B22" s="36">
        <v>3.33</v>
      </c>
      <c r="C22" s="75">
        <v>686.7</v>
      </c>
      <c r="D22" s="75">
        <v>699.4</v>
      </c>
      <c r="E22" s="75">
        <f t="shared" si="0"/>
        <v>121.31830008673028</v>
      </c>
      <c r="F22" s="38">
        <v>92.39766081871345</v>
      </c>
      <c r="G22" s="79">
        <f t="shared" si="1"/>
        <v>169.54661623936252</v>
      </c>
      <c r="H22" s="80">
        <v>120.66569177472245</v>
      </c>
      <c r="I22" s="55"/>
      <c r="J22" s="55"/>
    </row>
    <row r="23" spans="1:10" ht="12.75">
      <c r="A23" s="13">
        <v>1916</v>
      </c>
      <c r="B23" s="36">
        <v>3.46</v>
      </c>
      <c r="C23" s="75">
        <v>636.7</v>
      </c>
      <c r="D23" s="75">
        <v>728.5</v>
      </c>
      <c r="E23" s="75">
        <f t="shared" si="0"/>
        <v>126.36600173460538</v>
      </c>
      <c r="F23" s="38">
        <v>104.67836257309942</v>
      </c>
      <c r="G23" s="79">
        <f t="shared" si="1"/>
        <v>198.47760014091054</v>
      </c>
      <c r="H23" s="80">
        <v>126.12121844844545</v>
      </c>
      <c r="I23" s="55"/>
      <c r="J23" s="55"/>
    </row>
    <row r="24" spans="1:10" ht="12.75">
      <c r="A24" s="13">
        <v>1917</v>
      </c>
      <c r="B24" s="36">
        <v>3.78</v>
      </c>
      <c r="C24" s="75">
        <v>570.2</v>
      </c>
      <c r="D24" s="75">
        <v>737</v>
      </c>
      <c r="E24" s="75">
        <f t="shared" si="0"/>
        <v>127.84041630529055</v>
      </c>
      <c r="F24" s="38">
        <v>122.22222222222223</v>
      </c>
      <c r="G24" s="79">
        <f t="shared" si="1"/>
        <v>239.76027568217472</v>
      </c>
      <c r="H24" s="80">
        <v>127.17363032807559</v>
      </c>
      <c r="I24" s="55"/>
      <c r="J24" s="55"/>
    </row>
    <row r="25" spans="1:10" ht="12.75">
      <c r="A25" s="13">
        <v>1918</v>
      </c>
      <c r="B25" s="36">
        <v>3.55</v>
      </c>
      <c r="C25" s="75">
        <v>466.5</v>
      </c>
      <c r="D25" s="75">
        <v>636.7</v>
      </c>
      <c r="E25" s="75">
        <f t="shared" si="0"/>
        <v>110.44232437120556</v>
      </c>
      <c r="F25" s="38">
        <v>132.16374269005848</v>
      </c>
      <c r="G25" s="79">
        <f t="shared" si="1"/>
        <v>269.06242290559413</v>
      </c>
      <c r="H25" s="80">
        <v>110.03552306320353</v>
      </c>
      <c r="I25" s="55"/>
      <c r="J25" s="55"/>
    </row>
    <row r="26" spans="1:10" ht="12.75">
      <c r="A26" s="13">
        <v>1919</v>
      </c>
      <c r="B26" s="36">
        <v>3.29</v>
      </c>
      <c r="C26" s="75">
        <v>384.2</v>
      </c>
      <c r="D26" s="75">
        <v>572.1</v>
      </c>
      <c r="E26" s="75">
        <f t="shared" si="0"/>
        <v>99.23677363399827</v>
      </c>
      <c r="F26" s="38">
        <v>143.859649122807</v>
      </c>
      <c r="G26" s="79">
        <f t="shared" si="1"/>
        <v>303.270257407127</v>
      </c>
      <c r="H26" s="80">
        <v>99.22010228835053</v>
      </c>
      <c r="I26" s="55"/>
      <c r="J26" s="55"/>
    </row>
    <row r="27" spans="1:10" ht="12.75">
      <c r="A27" s="13">
        <v>1920</v>
      </c>
      <c r="B27" s="36">
        <v>3.07</v>
      </c>
      <c r="C27" s="75">
        <v>294</v>
      </c>
      <c r="D27" s="75">
        <v>525.2</v>
      </c>
      <c r="E27" s="75">
        <f t="shared" si="0"/>
        <v>91.1014744145707</v>
      </c>
      <c r="F27" s="38">
        <v>176.6081871345029</v>
      </c>
      <c r="G27" s="79">
        <f t="shared" si="1"/>
        <v>384.5563022784475</v>
      </c>
      <c r="H27" s="80">
        <v>91.56785713600563</v>
      </c>
      <c r="I27" s="55"/>
      <c r="J27" s="55"/>
    </row>
    <row r="28" spans="1:10" ht="12.75">
      <c r="A28" s="13">
        <v>1921</v>
      </c>
      <c r="B28" s="36">
        <v>4.19</v>
      </c>
      <c r="C28" s="75">
        <v>368.2</v>
      </c>
      <c r="D28" s="75">
        <v>468.5</v>
      </c>
      <c r="E28" s="75">
        <f t="shared" si="0"/>
        <v>81.26626192541197</v>
      </c>
      <c r="F28" s="38">
        <v>132.16374269005848</v>
      </c>
      <c r="G28" s="79">
        <f t="shared" si="1"/>
        <v>296.61540679270684</v>
      </c>
      <c r="H28" s="80">
        <v>80.62555497262659</v>
      </c>
      <c r="I28" s="55"/>
      <c r="J28" s="55"/>
    </row>
    <row r="29" spans="1:10" ht="12.75">
      <c r="A29" s="13">
        <v>1922</v>
      </c>
      <c r="B29" s="36">
        <v>4.24</v>
      </c>
      <c r="C29" s="75">
        <v>404</v>
      </c>
      <c r="D29" s="75">
        <v>534.9</v>
      </c>
      <c r="E29" s="75">
        <f t="shared" si="0"/>
        <v>92.78404163052906</v>
      </c>
      <c r="F29" s="38">
        <v>139.1812865497076</v>
      </c>
      <c r="G29" s="79">
        <f t="shared" si="1"/>
        <v>325.4529866207189</v>
      </c>
      <c r="H29" s="80">
        <v>92.05425875877432</v>
      </c>
      <c r="I29" s="55"/>
      <c r="J29" s="55"/>
    </row>
    <row r="30" spans="1:10" ht="12.75">
      <c r="A30" s="13">
        <v>1923</v>
      </c>
      <c r="B30" s="36">
        <v>3.31</v>
      </c>
      <c r="C30" s="75">
        <v>371.4</v>
      </c>
      <c r="D30" s="75">
        <v>719.6</v>
      </c>
      <c r="E30" s="75">
        <f t="shared" si="0"/>
        <v>124.82220294882914</v>
      </c>
      <c r="F30" s="38">
        <v>201.16959064327486</v>
      </c>
      <c r="G30" s="79">
        <f t="shared" si="1"/>
        <v>490.34770789572457</v>
      </c>
      <c r="H30" s="80">
        <v>124.95015371932145</v>
      </c>
      <c r="I30" s="55"/>
      <c r="J30" s="55"/>
    </row>
    <row r="31" spans="1:10" ht="12.75">
      <c r="A31" s="13">
        <v>1924</v>
      </c>
      <c r="B31" s="36">
        <v>3.35</v>
      </c>
      <c r="C31" s="75">
        <v>320.2</v>
      </c>
      <c r="D31" s="75">
        <v>788.2</v>
      </c>
      <c r="E31" s="75">
        <f t="shared" si="0"/>
        <v>136.7215958369471</v>
      </c>
      <c r="F31" s="38">
        <v>243.2748538011696</v>
      </c>
      <c r="G31" s="79">
        <f t="shared" si="1"/>
        <v>612.6062159397161</v>
      </c>
      <c r="H31" s="80">
        <v>137.0535597930949</v>
      </c>
      <c r="I31" s="55"/>
      <c r="J31" s="55"/>
    </row>
    <row r="32" spans="1:10" ht="12.75">
      <c r="A32" s="13">
        <v>1925</v>
      </c>
      <c r="B32" s="36">
        <v>3.96</v>
      </c>
      <c r="C32" s="75">
        <v>336.2</v>
      </c>
      <c r="D32" s="75">
        <v>735.6</v>
      </c>
      <c r="E32" s="75">
        <f t="shared" si="0"/>
        <v>127.59757155247182</v>
      </c>
      <c r="F32" s="38">
        <v>233.91812865497076</v>
      </c>
      <c r="G32" s="79">
        <f t="shared" si="1"/>
        <v>608.7774270900929</v>
      </c>
      <c r="H32" s="80">
        <v>126.93101122496562</v>
      </c>
      <c r="I32" s="55"/>
      <c r="J32" s="55"/>
    </row>
    <row r="33" spans="1:10" ht="12.75">
      <c r="A33" s="13">
        <v>1926</v>
      </c>
      <c r="B33" s="36">
        <v>3.72</v>
      </c>
      <c r="C33" s="75">
        <v>314.2</v>
      </c>
      <c r="D33" s="75">
        <v>682.6</v>
      </c>
      <c r="E33" s="75">
        <f t="shared" si="0"/>
        <v>118.40416305290546</v>
      </c>
      <c r="F33" s="38">
        <v>272.51461988304095</v>
      </c>
      <c r="G33" s="79">
        <f t="shared" si="1"/>
        <v>737.3110403813328</v>
      </c>
      <c r="H33" s="80">
        <v>118.1633077240104</v>
      </c>
      <c r="I33" s="55"/>
      <c r="J33" s="55"/>
    </row>
    <row r="34" spans="1:10" ht="12.75">
      <c r="A34" s="13">
        <v>1927</v>
      </c>
      <c r="B34" s="36">
        <v>3.48</v>
      </c>
      <c r="C34" s="75">
        <v>345.4</v>
      </c>
      <c r="D34" s="75">
        <v>833.8</v>
      </c>
      <c r="E34" s="75">
        <f t="shared" si="0"/>
        <v>144.6313963573287</v>
      </c>
      <c r="F34" s="38">
        <v>335.67251461988303</v>
      </c>
      <c r="G34" s="79">
        <f t="shared" si="1"/>
        <v>941.9746617209</v>
      </c>
      <c r="H34" s="80">
        <v>144.6007763774834</v>
      </c>
      <c r="I34" s="55"/>
      <c r="J34" s="55"/>
    </row>
    <row r="35" spans="1:10" ht="12.75">
      <c r="A35" s="13">
        <v>1928</v>
      </c>
      <c r="B35" s="36">
        <v>2.78</v>
      </c>
      <c r="C35" s="75">
        <v>377</v>
      </c>
      <c r="D35" s="75">
        <v>1241.4</v>
      </c>
      <c r="E35" s="75">
        <f t="shared" si="0"/>
        <v>215.3339115351258</v>
      </c>
      <c r="F35" s="38">
        <v>485.3801169590643</v>
      </c>
      <c r="G35" s="79">
        <f t="shared" si="1"/>
        <v>1409.4894866855286</v>
      </c>
      <c r="H35" s="80">
        <v>216.8017100720578</v>
      </c>
      <c r="I35" s="55"/>
      <c r="J35" s="55"/>
    </row>
    <row r="36" spans="1:10" ht="12.75">
      <c r="A36" s="13">
        <v>1929</v>
      </c>
      <c r="B36" s="36">
        <v>2.7</v>
      </c>
      <c r="C36" s="75">
        <v>398.2</v>
      </c>
      <c r="D36" s="75">
        <v>1467.2</v>
      </c>
      <c r="E36" s="75">
        <f t="shared" si="0"/>
        <v>254.50130095403296</v>
      </c>
      <c r="F36" s="38">
        <v>592.9824561403509</v>
      </c>
      <c r="G36" s="79">
        <f t="shared" si="1"/>
        <v>1769.824964502653</v>
      </c>
      <c r="H36" s="80">
        <v>256.33426449144594</v>
      </c>
      <c r="I36" s="55"/>
      <c r="J36" s="55"/>
    </row>
    <row r="37" spans="1:10" ht="12.75">
      <c r="A37" s="13">
        <v>1930</v>
      </c>
      <c r="B37" s="36">
        <v>3.37</v>
      </c>
      <c r="C37" s="75">
        <v>417.4</v>
      </c>
      <c r="D37" s="75">
        <v>1298.4</v>
      </c>
      <c r="E37" s="75">
        <f t="shared" si="0"/>
        <v>225.2211621856028</v>
      </c>
      <c r="F37" s="38">
        <v>511.1111111111111</v>
      </c>
      <c r="G37" s="79">
        <f t="shared" si="1"/>
        <v>1566.6581346032071</v>
      </c>
      <c r="H37" s="80">
        <v>225.10754510170395</v>
      </c>
      <c r="I37" s="55"/>
      <c r="J37" s="55"/>
    </row>
    <row r="38" spans="1:10" ht="12.75">
      <c r="A38" s="13">
        <v>1931</v>
      </c>
      <c r="B38" s="36">
        <v>4.39</v>
      </c>
      <c r="C38" s="75">
        <v>430.2</v>
      </c>
      <c r="D38" s="75">
        <v>994.1</v>
      </c>
      <c r="E38" s="75">
        <f t="shared" si="0"/>
        <v>172.43712055507373</v>
      </c>
      <c r="F38" s="38">
        <v>360.233918128655</v>
      </c>
      <c r="G38" s="79">
        <f t="shared" si="1"/>
        <v>1141.4004353128498</v>
      </c>
      <c r="H38" s="80">
        <v>170.6594964876463</v>
      </c>
      <c r="I38" s="55"/>
      <c r="J38" s="55"/>
    </row>
    <row r="39" spans="1:10" ht="12.75">
      <c r="A39" s="13">
        <v>1932</v>
      </c>
      <c r="B39" s="36">
        <v>4.61</v>
      </c>
      <c r="C39" s="75">
        <v>473.8</v>
      </c>
      <c r="D39" s="75">
        <v>907.2</v>
      </c>
      <c r="E39" s="75">
        <f t="shared" si="0"/>
        <v>157.36339982653945</v>
      </c>
      <c r="F39" s="38">
        <v>286.5497076023392</v>
      </c>
      <c r="G39" s="79">
        <f t="shared" si="1"/>
        <v>947.7903864729078</v>
      </c>
      <c r="H39" s="80">
        <v>155.55585005041638</v>
      </c>
      <c r="I39" s="55"/>
      <c r="J39" s="55"/>
    </row>
    <row r="40" spans="1:10" ht="12.75">
      <c r="A40" s="13">
        <v>1933</v>
      </c>
      <c r="B40" s="36">
        <v>3.78</v>
      </c>
      <c r="C40" s="75">
        <v>527.5</v>
      </c>
      <c r="D40" s="75">
        <v>921.9</v>
      </c>
      <c r="E40" s="75">
        <f t="shared" si="0"/>
        <v>159.91326973113615</v>
      </c>
      <c r="F40" s="38">
        <v>271.34502923976606</v>
      </c>
      <c r="G40" s="79">
        <f t="shared" si="1"/>
        <v>938.874193482121</v>
      </c>
      <c r="H40" s="80">
        <v>159.186448554376</v>
      </c>
      <c r="I40" s="55"/>
      <c r="J40" s="55"/>
    </row>
    <row r="41" spans="1:10" ht="12.75">
      <c r="A41" s="13">
        <v>1934</v>
      </c>
      <c r="B41" s="36">
        <v>4.05</v>
      </c>
      <c r="C41" s="75">
        <v>597.3</v>
      </c>
      <c r="D41" s="75">
        <v>837.3</v>
      </c>
      <c r="E41" s="75">
        <f t="shared" si="0"/>
        <v>145.23850823937553</v>
      </c>
      <c r="F41" s="38">
        <v>226.90058479532163</v>
      </c>
      <c r="G41" s="79">
        <f t="shared" si="1"/>
        <v>814.7695938412697</v>
      </c>
      <c r="H41" s="80">
        <v>144.20090834032783</v>
      </c>
      <c r="I41" s="55"/>
      <c r="J41" s="55"/>
    </row>
    <row r="42" spans="1:10" ht="12.75">
      <c r="A42" s="13">
        <v>1935</v>
      </c>
      <c r="B42" s="36">
        <v>3.75</v>
      </c>
      <c r="C42" s="75">
        <v>675</v>
      </c>
      <c r="D42" s="75">
        <v>908.7</v>
      </c>
      <c r="E42" s="75">
        <f t="shared" si="0"/>
        <v>157.62359063313096</v>
      </c>
      <c r="F42" s="38">
        <v>217.5438596491228</v>
      </c>
      <c r="G42" s="79">
        <f t="shared" si="1"/>
        <v>812.8082670354765</v>
      </c>
      <c r="H42" s="80">
        <v>156.8743571812424</v>
      </c>
      <c r="I42" s="55"/>
      <c r="J42" s="55"/>
    </row>
    <row r="43" spans="1:10" ht="12.75">
      <c r="A43" s="13">
        <v>1936</v>
      </c>
      <c r="B43" s="36">
        <v>3.96</v>
      </c>
      <c r="C43" s="75">
        <v>665.4</v>
      </c>
      <c r="D43" s="75">
        <v>852.1</v>
      </c>
      <c r="E43" s="75">
        <f t="shared" si="0"/>
        <v>147.805724197745</v>
      </c>
      <c r="F43" s="38">
        <v>210.52631578947367</v>
      </c>
      <c r="G43" s="79">
        <f t="shared" si="1"/>
        <v>816.0857197251358</v>
      </c>
      <c r="H43" s="80">
        <v>146.79116036635813</v>
      </c>
      <c r="I43" s="55"/>
      <c r="J43" s="55"/>
    </row>
    <row r="44" spans="1:10" ht="12.75">
      <c r="A44" s="13">
        <v>1937</v>
      </c>
      <c r="B44" s="36">
        <v>3.26</v>
      </c>
      <c r="C44" s="75">
        <v>568.2</v>
      </c>
      <c r="D44" s="75">
        <v>886.5</v>
      </c>
      <c r="E44" s="75">
        <f t="shared" si="0"/>
        <v>153.77276669557676</v>
      </c>
      <c r="F44" s="38">
        <v>265.4970760233918</v>
      </c>
      <c r="G44" s="79">
        <f t="shared" si="1"/>
        <v>1069.9300896075501</v>
      </c>
      <c r="H44" s="80">
        <v>152.98148958632999</v>
      </c>
      <c r="I44" s="55"/>
      <c r="J44" s="55"/>
    </row>
    <row r="45" spans="1:10" ht="12.75">
      <c r="A45" s="13">
        <v>1938</v>
      </c>
      <c r="B45" s="36">
        <v>4.29</v>
      </c>
      <c r="C45" s="75">
        <v>568.7</v>
      </c>
      <c r="D45" s="75">
        <v>750</v>
      </c>
      <c r="E45" s="75">
        <f t="shared" si="0"/>
        <v>130.09540329575023</v>
      </c>
      <c r="F45" s="38">
        <v>244.44444444444446</v>
      </c>
      <c r="G45" s="79">
        <f t="shared" si="1"/>
        <v>1017.2037462577537</v>
      </c>
      <c r="H45" s="80">
        <v>128.03040037185295</v>
      </c>
      <c r="I45" s="55"/>
      <c r="J45" s="55"/>
    </row>
    <row r="46" spans="1:10" ht="12.75">
      <c r="A46" s="13">
        <f aca="true" t="shared" si="2" ref="A46:A51">A45+1</f>
        <v>1939</v>
      </c>
      <c r="B46" s="36">
        <v>4.26</v>
      </c>
      <c r="C46" s="75">
        <v>571.5</v>
      </c>
      <c r="D46" s="75">
        <v>804.2</v>
      </c>
      <c r="E46" s="75">
        <f t="shared" si="0"/>
        <v>139.49696444058978</v>
      </c>
      <c r="F46" s="38">
        <v>267.8362573099415</v>
      </c>
      <c r="G46" s="79">
        <f t="shared" si="1"/>
        <v>1162.3577474480207</v>
      </c>
      <c r="H46" s="80">
        <v>137.24222888160114</v>
      </c>
      <c r="I46" s="55"/>
      <c r="J46" s="55"/>
    </row>
    <row r="47" spans="1:10" ht="12.75">
      <c r="A47" s="13">
        <f t="shared" si="2"/>
        <v>1940</v>
      </c>
      <c r="B47" s="36">
        <v>3.99</v>
      </c>
      <c r="C47" s="75">
        <v>543.4</v>
      </c>
      <c r="D47" s="75">
        <v>864.6</v>
      </c>
      <c r="E47" s="75">
        <f t="shared" si="0"/>
        <v>149.97398091934085</v>
      </c>
      <c r="F47" s="38">
        <v>328.65497076023394</v>
      </c>
      <c r="G47" s="79">
        <f t="shared" si="1"/>
        <v>1487.0595925087123</v>
      </c>
      <c r="H47" s="80">
        <v>148.04427984705117</v>
      </c>
      <c r="I47" s="55"/>
      <c r="J47" s="55"/>
    </row>
    <row r="48" spans="1:10" ht="12.75">
      <c r="A48" s="13">
        <f t="shared" si="2"/>
        <v>1941</v>
      </c>
      <c r="B48" s="36">
        <v>1.94</v>
      </c>
      <c r="C48" s="75">
        <v>488.7</v>
      </c>
      <c r="D48" s="75">
        <v>1805.4</v>
      </c>
      <c r="E48" s="75">
        <f t="shared" si="0"/>
        <v>313.1656548135299</v>
      </c>
      <c r="F48" s="38">
        <v>789.4736842105264</v>
      </c>
      <c r="G48" s="79">
        <f t="shared" si="1"/>
        <v>3714.6457559381556</v>
      </c>
      <c r="H48" s="80">
        <v>315.27000289351525</v>
      </c>
      <c r="I48" s="55"/>
      <c r="J48" s="55"/>
    </row>
    <row r="49" spans="1:10" ht="12.75">
      <c r="A49" s="13">
        <f t="shared" si="2"/>
        <v>1942</v>
      </c>
      <c r="B49" s="36">
        <v>1.22</v>
      </c>
      <c r="C49" s="75">
        <v>421.5</v>
      </c>
      <c r="D49" s="75">
        <v>2499.1</v>
      </c>
      <c r="E49" s="75">
        <f t="shared" si="0"/>
        <v>433.4952298352125</v>
      </c>
      <c r="F49" s="38">
        <v>1297.076023391813</v>
      </c>
      <c r="G49" s="79">
        <f t="shared" si="1"/>
        <v>6221.424090246106</v>
      </c>
      <c r="H49" s="80">
        <v>439.65502971370927</v>
      </c>
      <c r="I49" s="55"/>
      <c r="J49" s="55"/>
    </row>
    <row r="50" spans="1:10" ht="12.75">
      <c r="A50" s="13">
        <f t="shared" si="2"/>
        <v>1943</v>
      </c>
      <c r="B50" s="36">
        <v>1.03</v>
      </c>
      <c r="C50" s="75">
        <v>358.9</v>
      </c>
      <c r="D50" s="75">
        <v>2291.6</v>
      </c>
      <c r="E50" s="75">
        <f t="shared" si="0"/>
        <v>397.5021682567216</v>
      </c>
      <c r="F50" s="38">
        <v>1244.200326264274</v>
      </c>
      <c r="G50" s="79">
        <f t="shared" si="1"/>
        <v>6040.613083414744</v>
      </c>
      <c r="H50" s="80">
        <v>343.7016859802751</v>
      </c>
      <c r="I50" s="55"/>
      <c r="J50" s="55"/>
    </row>
    <row r="51" spans="1:10" ht="12.75">
      <c r="A51" s="13">
        <f t="shared" si="2"/>
        <v>1944</v>
      </c>
      <c r="B51" s="36">
        <v>0.94</v>
      </c>
      <c r="C51" s="75">
        <v>306.7</v>
      </c>
      <c r="D51" s="75">
        <v>1931.8</v>
      </c>
      <c r="E51" s="75">
        <f t="shared" si="0"/>
        <v>335.09106678230705</v>
      </c>
      <c r="F51" s="38">
        <v>1297.1</v>
      </c>
      <c r="G51" s="79">
        <f t="shared" si="1"/>
        <v>6362.305522245935</v>
      </c>
      <c r="H51" s="80">
        <v>295.9979524824918</v>
      </c>
      <c r="I51" s="55"/>
      <c r="J51" s="55"/>
    </row>
    <row r="52" spans="1:10" ht="12.75">
      <c r="A52" s="13">
        <v>1945</v>
      </c>
      <c r="B52" s="36">
        <v>0.83</v>
      </c>
      <c r="C52" s="75">
        <v>207.5</v>
      </c>
      <c r="D52" s="75">
        <v>1079.4</v>
      </c>
      <c r="E52" s="75">
        <f t="shared" si="0"/>
        <v>187.23330442324374</v>
      </c>
      <c r="F52" s="38">
        <v>1468.494942903752</v>
      </c>
      <c r="G52" s="79">
        <f t="shared" si="1"/>
        <v>7270.7099000711305</v>
      </c>
      <c r="H52" s="80">
        <v>228.24580255690813</v>
      </c>
      <c r="I52" s="55"/>
      <c r="J52" s="55"/>
    </row>
    <row r="53" spans="1:10" ht="12.75">
      <c r="A53" s="13">
        <f aca="true" t="shared" si="3" ref="A53:A109">A52+1</f>
        <v>1946</v>
      </c>
      <c r="B53" s="36">
        <v>0.46</v>
      </c>
      <c r="C53" s="75">
        <v>138.4</v>
      </c>
      <c r="D53" s="75">
        <v>881.5</v>
      </c>
      <c r="E53" s="75">
        <f t="shared" si="0"/>
        <v>152.90546400693842</v>
      </c>
      <c r="F53" s="38">
        <v>1851.488580750408</v>
      </c>
      <c r="G53" s="79">
        <f t="shared" si="1"/>
        <v>9243.047108373927</v>
      </c>
      <c r="H53" s="80">
        <v>190.1457468984897</v>
      </c>
      <c r="I53" s="55"/>
      <c r="J53" s="55"/>
    </row>
    <row r="54" spans="1:10" ht="12.75">
      <c r="A54" s="13">
        <f t="shared" si="3"/>
        <v>1947</v>
      </c>
      <c r="B54" s="36">
        <v>0.88</v>
      </c>
      <c r="C54" s="75">
        <v>93.8</v>
      </c>
      <c r="D54" s="75">
        <v>782.6</v>
      </c>
      <c r="E54" s="75">
        <f t="shared" si="0"/>
        <v>135.75021682567217</v>
      </c>
      <c r="F54" s="38">
        <v>2431.269004893964</v>
      </c>
      <c r="G54" s="79">
        <f t="shared" si="1"/>
        <v>12193.273518523703</v>
      </c>
      <c r="H54" s="80">
        <v>167.89631632589172</v>
      </c>
      <c r="I54" s="55"/>
      <c r="J54" s="55"/>
    </row>
    <row r="55" spans="1:10" ht="12.75">
      <c r="A55" s="13">
        <f t="shared" si="3"/>
        <v>1948</v>
      </c>
      <c r="B55" s="36">
        <v>1.34</v>
      </c>
      <c r="C55" s="75">
        <v>60.1</v>
      </c>
      <c r="D55" s="75">
        <v>546.2</v>
      </c>
      <c r="E55" s="75">
        <f t="shared" si="0"/>
        <v>94.7441457068517</v>
      </c>
      <c r="F55" s="38">
        <v>2657.679608482871</v>
      </c>
      <c r="G55" s="79">
        <f t="shared" si="1"/>
        <v>13446.058618634735</v>
      </c>
      <c r="H55" s="80">
        <v>116.81176483756651</v>
      </c>
      <c r="I55" s="55"/>
      <c r="J55" s="55"/>
    </row>
    <row r="56" spans="1:10" ht="12.75">
      <c r="A56" s="13">
        <f t="shared" si="3"/>
        <v>1949</v>
      </c>
      <c r="B56" s="36">
        <v>2.84</v>
      </c>
      <c r="C56" s="75">
        <v>56.7</v>
      </c>
      <c r="D56" s="75">
        <v>446.3</v>
      </c>
      <c r="E56" s="75">
        <f t="shared" si="0"/>
        <v>77.41543798785776</v>
      </c>
      <c r="F56" s="38">
        <v>2600.547960848287</v>
      </c>
      <c r="G56" s="79">
        <f t="shared" si="1"/>
        <v>13333.315129991191</v>
      </c>
      <c r="H56" s="80">
        <v>102.32536490272358</v>
      </c>
      <c r="I56" s="55"/>
      <c r="J56" s="55"/>
    </row>
    <row r="57" spans="1:10" ht="12.75">
      <c r="A57" s="13">
        <f t="shared" si="3"/>
        <v>1950</v>
      </c>
      <c r="B57" s="36">
        <v>4.81</v>
      </c>
      <c r="C57" s="75">
        <v>55.7</v>
      </c>
      <c r="D57" s="75">
        <v>388.1</v>
      </c>
      <c r="E57" s="75">
        <f t="shared" si="0"/>
        <v>67.32003469210754</v>
      </c>
      <c r="F57" s="38">
        <v>2179.4665579119087</v>
      </c>
      <c r="G57" s="79">
        <f t="shared" si="1"/>
        <v>11491.733700629316</v>
      </c>
      <c r="H57" s="80">
        <v>80.174826114313</v>
      </c>
      <c r="I57" s="55"/>
      <c r="J57" s="55"/>
    </row>
    <row r="58" spans="1:10" ht="12.75">
      <c r="A58" s="13">
        <f t="shared" si="3"/>
        <v>1951</v>
      </c>
      <c r="B58" s="36">
        <v>4.9</v>
      </c>
      <c r="C58" s="75">
        <v>52.4</v>
      </c>
      <c r="D58" s="75">
        <v>437.6</v>
      </c>
      <c r="E58" s="75">
        <f t="shared" si="0"/>
        <v>75.90633130962706</v>
      </c>
      <c r="F58" s="38">
        <v>2712.216888888889</v>
      </c>
      <c r="G58" s="79">
        <f t="shared" si="1"/>
        <v>14988.648702645274</v>
      </c>
      <c r="H58" s="80">
        <v>89.91563990916384</v>
      </c>
      <c r="I58" s="55"/>
      <c r="J58" s="55"/>
    </row>
    <row r="59" spans="1:10" ht="12.75">
      <c r="A59" s="13">
        <f t="shared" si="3"/>
        <v>1952</v>
      </c>
      <c r="B59" s="36">
        <v>4.94</v>
      </c>
      <c r="C59" s="75">
        <v>50.8</v>
      </c>
      <c r="D59" s="75">
        <v>514.4</v>
      </c>
      <c r="E59" s="75">
        <f t="shared" si="0"/>
        <v>89.22810060711188</v>
      </c>
      <c r="F59" s="38">
        <v>3462.919777777778</v>
      </c>
      <c r="G59" s="79">
        <f t="shared" si="1"/>
        <v>20075.01987444383</v>
      </c>
      <c r="H59" s="80">
        <v>107.62140460115805</v>
      </c>
      <c r="I59" s="55"/>
      <c r="J59" s="55"/>
    </row>
    <row r="60" spans="1:10" ht="12.75">
      <c r="A60" s="13">
        <f t="shared" si="3"/>
        <v>1953</v>
      </c>
      <c r="B60" s="36">
        <v>4.97</v>
      </c>
      <c r="C60" s="75">
        <v>56.5</v>
      </c>
      <c r="D60" s="75">
        <v>601.8</v>
      </c>
      <c r="E60" s="75">
        <f t="shared" si="0"/>
        <v>104.38855160450996</v>
      </c>
      <c r="F60" s="38">
        <v>3850.3793333333333</v>
      </c>
      <c r="G60" s="79">
        <f t="shared" si="1"/>
        <v>23423.84203596067</v>
      </c>
      <c r="H60" s="80">
        <v>127.74599247461666</v>
      </c>
      <c r="I60" s="55"/>
      <c r="J60" s="55"/>
    </row>
    <row r="61" spans="1:10" ht="12.75">
      <c r="A61" s="13">
        <f t="shared" si="3"/>
        <v>1954</v>
      </c>
      <c r="B61" s="36">
        <v>3.96</v>
      </c>
      <c r="C61" s="75">
        <v>60.2</v>
      </c>
      <c r="D61" s="75">
        <v>832.8</v>
      </c>
      <c r="E61" s="75">
        <f t="shared" si="0"/>
        <v>144.45793581960103</v>
      </c>
      <c r="F61" s="38">
        <v>5182.271555555556</v>
      </c>
      <c r="G61" s="79">
        <f t="shared" si="1"/>
        <v>33093.29242026198</v>
      </c>
      <c r="H61" s="80">
        <v>179.7609763231946</v>
      </c>
      <c r="I61" s="55"/>
      <c r="J61" s="55"/>
    </row>
    <row r="62" spans="1:10" ht="12.75">
      <c r="A62" s="13">
        <f t="shared" si="3"/>
        <v>1955</v>
      </c>
      <c r="B62" s="36">
        <v>2.99</v>
      </c>
      <c r="C62" s="75">
        <v>63.4</v>
      </c>
      <c r="D62" s="75">
        <v>1236.2</v>
      </c>
      <c r="E62" s="75">
        <f t="shared" si="0"/>
        <v>214.43191673894188</v>
      </c>
      <c r="F62" s="38">
        <v>7313.299111111111</v>
      </c>
      <c r="G62" s="79">
        <f t="shared" si="1"/>
        <v>48551.13838145568</v>
      </c>
      <c r="H62" s="80">
        <v>261.37478727735026</v>
      </c>
      <c r="I62" s="55"/>
      <c r="J62" s="55"/>
    </row>
    <row r="63" spans="1:10" ht="12.75">
      <c r="A63" s="13">
        <f t="shared" si="3"/>
        <v>1956</v>
      </c>
      <c r="B63" s="36">
        <v>3.38</v>
      </c>
      <c r="C63" s="75">
        <v>61.4</v>
      </c>
      <c r="D63" s="75">
        <v>1338.4</v>
      </c>
      <c r="E63" s="75">
        <f t="shared" si="0"/>
        <v>232.15958369470945</v>
      </c>
      <c r="F63" s="38">
        <v>7458.596444444445</v>
      </c>
      <c r="G63" s="79">
        <f t="shared" si="1"/>
        <v>50996.25087771806</v>
      </c>
      <c r="H63" s="80">
        <v>263.4722044095615</v>
      </c>
      <c r="I63" s="55"/>
      <c r="J63" s="55"/>
    </row>
    <row r="64" spans="1:10" ht="12.75">
      <c r="A64" s="13">
        <f t="shared" si="3"/>
        <v>1957</v>
      </c>
      <c r="B64" s="36">
        <v>3.01</v>
      </c>
      <c r="C64" s="75">
        <v>64</v>
      </c>
      <c r="D64" s="75">
        <v>1780.4</v>
      </c>
      <c r="E64" s="75">
        <f t="shared" si="0"/>
        <v>308.8291413703382</v>
      </c>
      <c r="F64" s="38">
        <v>9444.326666666668</v>
      </c>
      <c r="G64" s="79">
        <f t="shared" si="1"/>
        <v>66755.74812136404</v>
      </c>
      <c r="H64" s="80">
        <v>334.84822316938545</v>
      </c>
      <c r="I64" s="55"/>
      <c r="J64" s="55"/>
    </row>
    <row r="65" spans="1:10" ht="12.75">
      <c r="A65" s="13">
        <f t="shared" si="3"/>
        <v>1958</v>
      </c>
      <c r="B65" s="36">
        <v>3.31</v>
      </c>
      <c r="C65" s="75">
        <v>63.1</v>
      </c>
      <c r="D65" s="75">
        <v>1349.3</v>
      </c>
      <c r="E65" s="75">
        <f t="shared" si="0"/>
        <v>234.050303555941</v>
      </c>
      <c r="F65" s="38">
        <v>8863.137333333334</v>
      </c>
      <c r="G65" s="79">
        <f t="shared" si="1"/>
        <v>64533.397915828355</v>
      </c>
      <c r="H65" s="80">
        <v>281.2344641568378</v>
      </c>
      <c r="I65" s="55"/>
      <c r="J65" s="55"/>
    </row>
    <row r="66" spans="1:10" ht="12.75">
      <c r="A66" s="13">
        <f t="shared" si="3"/>
        <v>1959</v>
      </c>
      <c r="B66" s="36">
        <v>2.37</v>
      </c>
      <c r="C66" s="75">
        <v>65.2</v>
      </c>
      <c r="D66" s="75">
        <v>1699.3</v>
      </c>
      <c r="E66" s="75">
        <f t="shared" si="0"/>
        <v>294.76149176062444</v>
      </c>
      <c r="F66" s="38">
        <v>11256.18399</v>
      </c>
      <c r="G66" s="79">
        <f t="shared" si="1"/>
        <v>84670.20261693171</v>
      </c>
      <c r="H66" s="80">
        <v>347.77569158493475</v>
      </c>
      <c r="I66" s="55"/>
      <c r="J66" s="55"/>
    </row>
    <row r="67" spans="1:10" ht="12.75">
      <c r="A67" s="13">
        <f t="shared" si="3"/>
        <v>1960</v>
      </c>
      <c r="B67" s="36">
        <v>1.96</v>
      </c>
      <c r="C67" s="75">
        <v>67.4</v>
      </c>
      <c r="D67" s="75">
        <v>2028.2</v>
      </c>
      <c r="E67" s="75">
        <f t="shared" si="0"/>
        <v>351.8126626192541</v>
      </c>
      <c r="F67" s="38">
        <v>13915.125090000001</v>
      </c>
      <c r="G67" s="79">
        <f t="shared" si="1"/>
        <v>107151.74147854823</v>
      </c>
      <c r="H67" s="80">
        <v>424.41341353885116</v>
      </c>
      <c r="I67" s="55"/>
      <c r="J67" s="55"/>
    </row>
    <row r="68" spans="1:10" ht="12.75">
      <c r="A68" s="13">
        <f t="shared" si="3"/>
        <v>1961</v>
      </c>
      <c r="B68" s="36">
        <v>1.63</v>
      </c>
      <c r="C68" s="75">
        <v>69.6</v>
      </c>
      <c r="D68" s="75">
        <v>2336.4</v>
      </c>
      <c r="E68" s="75">
        <f t="shared" si="0"/>
        <v>405.2732003469211</v>
      </c>
      <c r="F68" s="38">
        <v>16698.150108</v>
      </c>
      <c r="G68" s="79">
        <f t="shared" si="1"/>
        <v>131102.29873383333</v>
      </c>
      <c r="H68" s="80">
        <v>502.68954475610377</v>
      </c>
      <c r="I68" s="55"/>
      <c r="J68" s="55"/>
    </row>
    <row r="69" spans="1:10" ht="12.75">
      <c r="A69" s="13">
        <f t="shared" si="3"/>
        <v>1962</v>
      </c>
      <c r="B69" s="36">
        <v>1.61</v>
      </c>
      <c r="C69" s="75">
        <v>70.8</v>
      </c>
      <c r="D69" s="75">
        <v>2398.9</v>
      </c>
      <c r="E69" s="75">
        <f t="shared" si="0"/>
        <v>416.11448395490027</v>
      </c>
      <c r="F69" s="38">
        <v>17366.076</v>
      </c>
      <c r="G69" s="79">
        <f t="shared" si="1"/>
        <v>138568.83595508954</v>
      </c>
      <c r="H69" s="80">
        <v>507.46773282960805</v>
      </c>
      <c r="I69" s="55"/>
      <c r="J69" s="55"/>
    </row>
    <row r="70" spans="1:10" ht="12.75">
      <c r="A70" s="13">
        <f t="shared" si="3"/>
        <v>1963</v>
      </c>
      <c r="B70" s="36">
        <v>1.83</v>
      </c>
      <c r="C70" s="75">
        <v>71.2</v>
      </c>
      <c r="D70" s="75">
        <v>2019.4</v>
      </c>
      <c r="E70" s="75">
        <f t="shared" si="0"/>
        <v>350.28620988725066</v>
      </c>
      <c r="F70" s="38">
        <v>15863.242500000002</v>
      </c>
      <c r="G70" s="79">
        <f t="shared" si="1"/>
        <v>128615.19663775785</v>
      </c>
      <c r="H70" s="80">
        <v>449.4422206783586</v>
      </c>
      <c r="I70" s="38">
        <v>100</v>
      </c>
      <c r="J70" s="38">
        <v>100</v>
      </c>
    </row>
    <row r="71" spans="1:10" ht="12.75">
      <c r="A71" s="13">
        <f t="shared" si="3"/>
        <v>1964</v>
      </c>
      <c r="B71" s="36">
        <v>2.62</v>
      </c>
      <c r="C71" s="75">
        <v>72.9</v>
      </c>
      <c r="D71" s="75">
        <v>1738.6</v>
      </c>
      <c r="E71" s="75">
        <f t="shared" si="0"/>
        <v>301.57849089332177</v>
      </c>
      <c r="F71" s="38">
        <v>13692.483</v>
      </c>
      <c r="G71" s="79">
        <f t="shared" si="1"/>
        <v>113046.80093021854</v>
      </c>
      <c r="H71" s="80">
        <v>382.049222151841</v>
      </c>
      <c r="I71" s="38">
        <v>87.76389894736842</v>
      </c>
      <c r="J71" s="38">
        <v>88.09545263157895</v>
      </c>
    </row>
    <row r="72" spans="1:10" ht="12.75">
      <c r="A72" s="13">
        <f t="shared" si="3"/>
        <v>1965</v>
      </c>
      <c r="B72" s="36">
        <v>3.09</v>
      </c>
      <c r="C72" s="75">
        <v>74</v>
      </c>
      <c r="D72" s="75">
        <v>1617.6</v>
      </c>
      <c r="E72" s="75">
        <f t="shared" si="0"/>
        <v>280.58976582827404</v>
      </c>
      <c r="F72" s="38">
        <v>12690.594000000001</v>
      </c>
      <c r="G72" s="79">
        <f t="shared" si="1"/>
        <v>107520.1909842544</v>
      </c>
      <c r="H72" s="80">
        <v>354.5089505614357</v>
      </c>
      <c r="I72" s="38">
        <v>96.0511085175875</v>
      </c>
      <c r="J72" s="38">
        <v>96.85125371388096</v>
      </c>
    </row>
    <row r="73" spans="1:10" ht="12.75">
      <c r="A73" s="13">
        <f t="shared" si="3"/>
        <v>1966</v>
      </c>
      <c r="B73" s="36">
        <v>4</v>
      </c>
      <c r="C73" s="75">
        <v>76.3</v>
      </c>
      <c r="D73" s="75">
        <v>1519.3</v>
      </c>
      <c r="E73" s="75">
        <f aca="true" t="shared" si="4" ref="E73:E97">D73*100/576.5</f>
        <v>263.5385949696444</v>
      </c>
      <c r="F73" s="38">
        <v>11333.743396226415</v>
      </c>
      <c r="G73" s="79">
        <f aca="true" t="shared" si="5" ref="G73:G109">G72*(F73/F72)*(1+B72/100)</f>
        <v>98991.51984483436</v>
      </c>
      <c r="H73" s="80">
        <v>317.80792739960185</v>
      </c>
      <c r="I73" s="38">
        <v>94.56465286271904</v>
      </c>
      <c r="J73" s="38">
        <v>95.9241674673427</v>
      </c>
    </row>
    <row r="74" spans="1:10" ht="12.75">
      <c r="A74" s="13">
        <f t="shared" si="3"/>
        <v>1967</v>
      </c>
      <c r="B74" s="36">
        <v>4.59</v>
      </c>
      <c r="C74" s="75">
        <v>78.5</v>
      </c>
      <c r="D74" s="75">
        <v>1384.5</v>
      </c>
      <c r="E74" s="75">
        <f t="shared" si="4"/>
        <v>240.1561144839549</v>
      </c>
      <c r="F74" s="38">
        <v>11126.224150943397</v>
      </c>
      <c r="G74" s="79">
        <f t="shared" si="5"/>
        <v>101066.15902130076</v>
      </c>
      <c r="H74" s="80">
        <v>316.2460676130788</v>
      </c>
      <c r="I74" s="38">
        <v>106.75974618458719</v>
      </c>
      <c r="J74" s="38">
        <v>109.64552758450931</v>
      </c>
    </row>
    <row r="75" spans="1:10" ht="12.75">
      <c r="A75" s="13">
        <f t="shared" si="3"/>
        <v>1968</v>
      </c>
      <c r="B75" s="36">
        <v>4.62</v>
      </c>
      <c r="C75" s="75">
        <v>76</v>
      </c>
      <c r="D75" s="75">
        <v>1455</v>
      </c>
      <c r="E75" s="75">
        <f t="shared" si="4"/>
        <v>252.38508239375543</v>
      </c>
      <c r="F75" s="38">
        <v>11940.338113207546</v>
      </c>
      <c r="G75" s="79">
        <f t="shared" si="5"/>
        <v>113439.61491943053</v>
      </c>
      <c r="H75" s="80">
        <v>339.3535776973101</v>
      </c>
      <c r="I75" s="38">
        <v>120.13833893467871</v>
      </c>
      <c r="J75" s="38">
        <v>125.0679231429256</v>
      </c>
    </row>
    <row r="76" spans="1:10" ht="12.75">
      <c r="A76" s="13">
        <f t="shared" si="3"/>
        <v>1969</v>
      </c>
      <c r="B76" s="36">
        <v>4.07</v>
      </c>
      <c r="C76" s="75">
        <v>76.1</v>
      </c>
      <c r="D76" s="75">
        <v>1763.3</v>
      </c>
      <c r="E76" s="75">
        <f t="shared" si="4"/>
        <v>305.86296617519514</v>
      </c>
      <c r="F76" s="38">
        <v>15116.978867924528</v>
      </c>
      <c r="G76" s="79">
        <f t="shared" si="5"/>
        <v>150254.62205466136</v>
      </c>
      <c r="H76" s="80">
        <v>422.051959778337</v>
      </c>
      <c r="I76" s="38">
        <v>145.81188996737654</v>
      </c>
      <c r="J76" s="38">
        <v>153.79639680447377</v>
      </c>
    </row>
    <row r="77" spans="1:10" ht="12.75">
      <c r="A77" s="13">
        <f t="shared" si="3"/>
        <v>1970</v>
      </c>
      <c r="B77" s="36">
        <v>4.26</v>
      </c>
      <c r="C77" s="75">
        <v>78.9</v>
      </c>
      <c r="D77" s="75">
        <v>1794.9</v>
      </c>
      <c r="E77" s="75">
        <f t="shared" si="4"/>
        <v>311.3443191673894</v>
      </c>
      <c r="F77" s="38">
        <v>14047.456603773586</v>
      </c>
      <c r="G77" s="79">
        <f t="shared" si="5"/>
        <v>145306.85000170197</v>
      </c>
      <c r="H77" s="80">
        <v>387.97918742432324</v>
      </c>
      <c r="I77" s="38">
        <v>109.48677289040448</v>
      </c>
      <c r="J77" s="38">
        <v>116.70451573697268</v>
      </c>
    </row>
    <row r="78" spans="1:10" ht="12.75">
      <c r="A78" s="13">
        <f t="shared" si="3"/>
        <v>1971</v>
      </c>
      <c r="B78" s="36">
        <v>5.28</v>
      </c>
      <c r="C78" s="75">
        <v>82.5</v>
      </c>
      <c r="D78" s="75">
        <v>1678.5</v>
      </c>
      <c r="E78" s="75">
        <f t="shared" si="4"/>
        <v>291.153512575889</v>
      </c>
      <c r="F78" s="38">
        <v>12946.008301886792</v>
      </c>
      <c r="G78" s="79">
        <f t="shared" si="5"/>
        <v>139618.18589698762</v>
      </c>
      <c r="H78" s="80">
        <v>353.3555135240997</v>
      </c>
      <c r="I78" s="38">
        <v>111.54256183971543</v>
      </c>
      <c r="J78" s="38">
        <v>120.36276540180032</v>
      </c>
    </row>
    <row r="79" spans="1:10" ht="12.75">
      <c r="A79" s="13">
        <f t="shared" si="3"/>
        <v>1972</v>
      </c>
      <c r="B79" s="36">
        <v>4.55</v>
      </c>
      <c r="C79" s="75">
        <v>80.5</v>
      </c>
      <c r="D79" s="75">
        <v>1825.8</v>
      </c>
      <c r="E79" s="75">
        <f t="shared" si="4"/>
        <v>316.7042497831743</v>
      </c>
      <c r="F79" s="38">
        <v>15164.867924528302</v>
      </c>
      <c r="G79" s="79">
        <f t="shared" si="5"/>
        <v>172183.1378628004</v>
      </c>
      <c r="H79" s="80">
        <v>410.3325628612505</v>
      </c>
      <c r="I79" s="38">
        <v>146.37523250612105</v>
      </c>
      <c r="J79" s="38">
        <v>160.21036287271042</v>
      </c>
    </row>
    <row r="80" spans="1:10" ht="12.75">
      <c r="A80" s="13">
        <f t="shared" si="3"/>
        <v>1973</v>
      </c>
      <c r="B80" s="36">
        <v>4.64</v>
      </c>
      <c r="C80" s="75">
        <v>75.4</v>
      </c>
      <c r="D80" s="75">
        <v>1937.5</v>
      </c>
      <c r="E80" s="75">
        <f t="shared" si="4"/>
        <v>336.0797918473547</v>
      </c>
      <c r="F80" s="38">
        <v>14733.866415094339</v>
      </c>
      <c r="G80" s="79">
        <f t="shared" si="5"/>
        <v>174901.18462802088</v>
      </c>
      <c r="H80" s="80">
        <v>388.4529229382809</v>
      </c>
      <c r="I80" s="38">
        <v>124.93528839360299</v>
      </c>
      <c r="J80" s="38">
        <v>138.48863917089037</v>
      </c>
    </row>
    <row r="81" spans="1:10" ht="12.75">
      <c r="A81" s="13">
        <f t="shared" si="3"/>
        <v>1974</v>
      </c>
      <c r="B81" s="36">
        <v>6.7</v>
      </c>
      <c r="C81" s="75">
        <v>75.6</v>
      </c>
      <c r="D81" s="75">
        <v>1327</v>
      </c>
      <c r="E81" s="75">
        <f t="shared" si="4"/>
        <v>230.18213356461405</v>
      </c>
      <c r="F81" s="38">
        <v>10200.369056603773</v>
      </c>
      <c r="G81" s="79">
        <f t="shared" si="5"/>
        <v>126703.79971944995</v>
      </c>
      <c r="H81" s="80">
        <v>247.4997799244675</v>
      </c>
      <c r="I81" s="38">
        <v>91.81979627705559</v>
      </c>
      <c r="J81" s="38">
        <v>103.16304740894213</v>
      </c>
    </row>
    <row r="82" spans="1:10" ht="12.75">
      <c r="A82" s="13">
        <f t="shared" si="3"/>
        <v>1975</v>
      </c>
      <c r="B82" s="36">
        <v>6.53</v>
      </c>
      <c r="C82" s="75">
        <v>74</v>
      </c>
      <c r="D82" s="75">
        <v>1335.2</v>
      </c>
      <c r="E82" s="75">
        <f t="shared" si="4"/>
        <v>231.60450997398092</v>
      </c>
      <c r="F82" s="38">
        <v>13329.120754716982</v>
      </c>
      <c r="G82" s="79">
        <f t="shared" si="5"/>
        <v>176660.58973559525</v>
      </c>
      <c r="H82" s="80">
        <v>308.66191783450313</v>
      </c>
      <c r="I82" s="38">
        <v>181.0542739678121</v>
      </c>
      <c r="J82" s="38">
        <v>207.23300741673793</v>
      </c>
    </row>
    <row r="83" spans="1:10" ht="12.75">
      <c r="A83" s="13">
        <f t="shared" si="3"/>
        <v>1976</v>
      </c>
      <c r="B83" s="36">
        <v>6.53</v>
      </c>
      <c r="C83" s="75">
        <v>73.2</v>
      </c>
      <c r="D83" s="75">
        <v>1256.5</v>
      </c>
      <c r="E83" s="75">
        <f t="shared" si="4"/>
        <v>217.95316565481352</v>
      </c>
      <c r="F83" s="38">
        <v>11062.372075471698</v>
      </c>
      <c r="G83" s="79">
        <f t="shared" si="5"/>
        <v>156191.84753055498</v>
      </c>
      <c r="H83" s="80">
        <v>248.99531880860573</v>
      </c>
      <c r="I83" s="38">
        <v>119.5473418685498</v>
      </c>
      <c r="J83" s="38">
        <v>139.10139544892428</v>
      </c>
    </row>
    <row r="84" spans="1:10" ht="12.75">
      <c r="A84" s="13">
        <f t="shared" si="3"/>
        <v>1977</v>
      </c>
      <c r="B84" s="36">
        <v>7.37</v>
      </c>
      <c r="C84" s="75">
        <v>75.4</v>
      </c>
      <c r="D84" s="75">
        <v>968.9</v>
      </c>
      <c r="E84" s="75">
        <f t="shared" si="4"/>
        <v>168.06591500433652</v>
      </c>
      <c r="F84" s="38">
        <v>10359.99924528302</v>
      </c>
      <c r="G84" s="79">
        <f t="shared" si="5"/>
        <v>155826.65611561452</v>
      </c>
      <c r="H84" s="80">
        <v>227.06868742174711</v>
      </c>
      <c r="I84" s="38">
        <v>141.02388866958984</v>
      </c>
      <c r="J84" s="38">
        <v>167.09209590778084</v>
      </c>
    </row>
    <row r="85" spans="1:10" ht="12.75">
      <c r="A85" s="13">
        <f t="shared" si="3"/>
        <v>1978</v>
      </c>
      <c r="B85" s="36">
        <v>6.47</v>
      </c>
      <c r="C85" s="75">
        <v>75.8</v>
      </c>
      <c r="D85" s="75">
        <v>1210.4</v>
      </c>
      <c r="E85" s="75">
        <f t="shared" si="4"/>
        <v>209.9566348655681</v>
      </c>
      <c r="F85" s="38">
        <v>15180.830943396228</v>
      </c>
      <c r="G85" s="79">
        <f t="shared" si="5"/>
        <v>245166.1598126963</v>
      </c>
      <c r="H85" s="80">
        <v>327.45473308040454</v>
      </c>
      <c r="I85" s="38">
        <v>231.75326957924534</v>
      </c>
      <c r="J85" s="38">
        <v>280.1060480032105</v>
      </c>
    </row>
    <row r="86" spans="1:10" ht="12.75">
      <c r="A86" s="13">
        <f t="shared" si="3"/>
        <v>1979</v>
      </c>
      <c r="B86" s="36">
        <v>5.76</v>
      </c>
      <c r="C86" s="75">
        <v>68</v>
      </c>
      <c r="D86" s="75">
        <v>1438</v>
      </c>
      <c r="E86" s="75">
        <f t="shared" si="4"/>
        <v>249.4362532523851</v>
      </c>
      <c r="F86" s="38">
        <v>17766.84</v>
      </c>
      <c r="G86" s="79">
        <f t="shared" si="5"/>
        <v>305493.8177943417</v>
      </c>
      <c r="H86" s="80">
        <v>368.25903708410345</v>
      </c>
      <c r="I86" s="38">
        <v>192.33614906528723</v>
      </c>
      <c r="J86" s="38">
        <v>236.08083045173137</v>
      </c>
    </row>
    <row r="87" spans="1:10" ht="12.75">
      <c r="A87" s="13">
        <f t="shared" si="3"/>
        <v>1980</v>
      </c>
      <c r="B87" s="36">
        <v>6.26</v>
      </c>
      <c r="C87" s="75">
        <v>62.6</v>
      </c>
      <c r="D87" s="75">
        <v>1521</v>
      </c>
      <c r="E87" s="75">
        <f t="shared" si="4"/>
        <v>263.8334778837814</v>
      </c>
      <c r="F87" s="38">
        <v>19363.141886792455</v>
      </c>
      <c r="G87" s="79">
        <f t="shared" si="5"/>
        <v>352119.0363353512</v>
      </c>
      <c r="H87" s="80">
        <v>373.64756858227935</v>
      </c>
      <c r="I87" s="38">
        <v>185.890027224612</v>
      </c>
      <c r="J87" s="38">
        <v>231.68387665508146</v>
      </c>
    </row>
    <row r="88" spans="1:10" ht="12.75">
      <c r="A88" s="13">
        <f t="shared" si="3"/>
        <v>1981</v>
      </c>
      <c r="B88" s="36">
        <v>8.19</v>
      </c>
      <c r="C88" s="75">
        <v>64.8</v>
      </c>
      <c r="D88" s="75">
        <v>1247.8</v>
      </c>
      <c r="E88" s="75">
        <f t="shared" si="4"/>
        <v>216.44405897658282</v>
      </c>
      <c r="F88" s="38">
        <v>15963.018867924528</v>
      </c>
      <c r="G88" s="79">
        <f t="shared" si="5"/>
        <v>308459.75928272394</v>
      </c>
      <c r="H88" s="80">
        <v>288.6410639409993</v>
      </c>
      <c r="I88" s="38">
        <v>146.46154545988037</v>
      </c>
      <c r="J88" s="38">
        <v>185.58753001278274</v>
      </c>
    </row>
    <row r="89" spans="1:10" ht="12.75">
      <c r="A89" s="13">
        <f t="shared" si="3"/>
        <v>1982</v>
      </c>
      <c r="B89" s="36">
        <v>7.97</v>
      </c>
      <c r="C89" s="75">
        <v>70.9</v>
      </c>
      <c r="D89" s="75">
        <v>1142</v>
      </c>
      <c r="E89" s="75">
        <f t="shared" si="4"/>
        <v>198.09193408499567</v>
      </c>
      <c r="F89" s="38">
        <v>15994.944905660379</v>
      </c>
      <c r="G89" s="79">
        <f t="shared" si="5"/>
        <v>334390.0587951151</v>
      </c>
      <c r="H89" s="80">
        <v>279.87954258669293</v>
      </c>
      <c r="I89" s="38">
        <v>187.80478962921967</v>
      </c>
      <c r="J89" s="38">
        <v>243.2896094925096</v>
      </c>
    </row>
    <row r="90" spans="1:10" ht="12.75">
      <c r="A90" s="13">
        <f t="shared" si="3"/>
        <v>1983</v>
      </c>
      <c r="B90" s="36">
        <v>6.33</v>
      </c>
      <c r="C90" s="75">
        <v>76.4</v>
      </c>
      <c r="D90" s="75">
        <v>1466.5</v>
      </c>
      <c r="E90" s="75">
        <f t="shared" si="4"/>
        <v>254.3798785776236</v>
      </c>
      <c r="F90" s="38">
        <v>25014.050566037735</v>
      </c>
      <c r="G90" s="79">
        <f t="shared" si="5"/>
        <v>564621.9192972666</v>
      </c>
      <c r="H90" s="80">
        <v>431.1863238113603</v>
      </c>
      <c r="I90" s="38">
        <v>308.57965337984797</v>
      </c>
      <c r="J90" s="38">
        <v>407.8592408165796</v>
      </c>
    </row>
    <row r="91" spans="1:10" ht="12.75">
      <c r="A91" s="13">
        <f t="shared" si="3"/>
        <v>1984</v>
      </c>
      <c r="B91" s="36">
        <v>5.22</v>
      </c>
      <c r="C91" s="75">
        <v>85.2</v>
      </c>
      <c r="D91" s="75">
        <v>1908.1</v>
      </c>
      <c r="E91" s="75">
        <f t="shared" si="4"/>
        <v>330.9800520381613</v>
      </c>
      <c r="F91" s="38">
        <v>29116.546415094337</v>
      </c>
      <c r="G91" s="79">
        <f t="shared" si="5"/>
        <v>698826.5321651187</v>
      </c>
      <c r="H91" s="80">
        <v>496.9038339816689</v>
      </c>
      <c r="I91" s="38">
        <v>237.23218168889218</v>
      </c>
      <c r="J91" s="38">
        <v>317.5023913814931</v>
      </c>
    </row>
    <row r="92" spans="1:10" ht="12.75">
      <c r="A92" s="13">
        <f t="shared" si="3"/>
        <v>1985</v>
      </c>
      <c r="B92" s="36">
        <v>3.89</v>
      </c>
      <c r="C92" s="75">
        <v>100</v>
      </c>
      <c r="D92" s="75">
        <v>2192.6</v>
      </c>
      <c r="E92" s="75">
        <f t="shared" si="4"/>
        <v>380.32957502168256</v>
      </c>
      <c r="F92" s="38">
        <v>42429.7041509434</v>
      </c>
      <c r="G92" s="79">
        <f t="shared" si="5"/>
        <v>1071513.940048859</v>
      </c>
      <c r="H92" s="80">
        <v>720.1369915094638</v>
      </c>
      <c r="I92" s="38">
        <v>305.58401162148704</v>
      </c>
      <c r="J92" s="38">
        <v>413.5352342633585</v>
      </c>
    </row>
    <row r="93" spans="1:10" ht="12.75">
      <c r="A93" s="13">
        <f t="shared" si="3"/>
        <v>1986</v>
      </c>
      <c r="B93" s="36">
        <v>2.55</v>
      </c>
      <c r="C93" s="75">
        <v>101.6</v>
      </c>
      <c r="D93" s="75">
        <v>3340.4</v>
      </c>
      <c r="E93" s="75">
        <f t="shared" si="4"/>
        <v>579.4275802254987</v>
      </c>
      <c r="F93" s="38">
        <v>63500.88905660378</v>
      </c>
      <c r="G93" s="79">
        <f t="shared" si="5"/>
        <v>1666024.4623612</v>
      </c>
      <c r="H93" s="80">
        <v>1090.2553460136091</v>
      </c>
      <c r="I93" s="38">
        <v>320.13631898191915</v>
      </c>
      <c r="J93" s="38">
        <v>436.6106108617174</v>
      </c>
    </row>
    <row r="94" spans="1:10" ht="12.75">
      <c r="A94" s="13">
        <f t="shared" si="3"/>
        <v>1987</v>
      </c>
      <c r="B94" s="36">
        <v>3.03</v>
      </c>
      <c r="C94" s="75">
        <v>113</v>
      </c>
      <c r="D94" s="75">
        <v>3757.1</v>
      </c>
      <c r="E94" s="75">
        <f t="shared" si="4"/>
        <v>651.7085862966176</v>
      </c>
      <c r="F94" s="38">
        <v>44808.19396226415</v>
      </c>
      <c r="G94" s="79">
        <f t="shared" si="5"/>
        <v>1205576.218659379</v>
      </c>
      <c r="H94" s="80">
        <v>765.2139138064487</v>
      </c>
      <c r="I94" s="38">
        <v>152.99353365767257</v>
      </c>
      <c r="J94" s="38">
        <v>209.76932006094367</v>
      </c>
    </row>
    <row r="95" spans="1:10" ht="12.75">
      <c r="A95" s="13">
        <f t="shared" si="3"/>
        <v>1988</v>
      </c>
      <c r="B95" s="36">
        <v>3.78</v>
      </c>
      <c r="C95" s="75">
        <v>120.4</v>
      </c>
      <c r="D95" s="75">
        <v>3469.3</v>
      </c>
      <c r="E95" s="75">
        <f t="shared" si="4"/>
        <v>601.786643538595</v>
      </c>
      <c r="F95" s="38">
        <v>66342.30641509434</v>
      </c>
      <c r="G95" s="79">
        <f t="shared" si="5"/>
        <v>1839041.3680513913</v>
      </c>
      <c r="H95" s="80">
        <v>1136.6041584246097</v>
      </c>
      <c r="I95" s="38">
        <v>327.73194357145695</v>
      </c>
      <c r="J95" s="38">
        <v>453.1783732467848</v>
      </c>
    </row>
    <row r="96" spans="1:10" ht="12.75">
      <c r="A96" s="13">
        <f t="shared" si="3"/>
        <v>1989</v>
      </c>
      <c r="B96" s="36">
        <v>2.65</v>
      </c>
      <c r="C96" s="75">
        <v>120.7</v>
      </c>
      <c r="D96" s="75">
        <v>4817.8</v>
      </c>
      <c r="E96" s="75">
        <f t="shared" si="4"/>
        <v>835.6981786643538</v>
      </c>
      <c r="F96" s="38">
        <v>88403.19849056604</v>
      </c>
      <c r="G96" s="79">
        <f t="shared" si="5"/>
        <v>2543212.0778892105</v>
      </c>
      <c r="H96" s="80">
        <v>1515.7290112110636</v>
      </c>
      <c r="I96" s="38">
        <v>299.8829211686377</v>
      </c>
      <c r="J96" s="38">
        <v>417.62317143968977</v>
      </c>
    </row>
    <row r="97" spans="1:10" ht="12.75">
      <c r="A97" s="13">
        <f>A96+1</f>
        <v>1990</v>
      </c>
      <c r="B97" s="36">
        <v>3.97</v>
      </c>
      <c r="C97" s="75">
        <v>128.9</v>
      </c>
      <c r="D97" s="75">
        <v>4817.3</v>
      </c>
      <c r="E97" s="75">
        <f t="shared" si="4"/>
        <v>835.61144839549</v>
      </c>
      <c r="F97" s="38">
        <v>65927.26792452829</v>
      </c>
      <c r="G97" s="79">
        <f t="shared" si="5"/>
        <v>1946877.5239340959</v>
      </c>
      <c r="H97" s="80">
        <v>1122.1659283064303</v>
      </c>
      <c r="I97" s="38">
        <v>170.27652597953113</v>
      </c>
      <c r="J97" s="38">
        <v>238.63266112013622</v>
      </c>
    </row>
    <row r="98" spans="1:10" ht="12.75">
      <c r="A98" s="13">
        <f t="shared" si="3"/>
        <v>1991</v>
      </c>
      <c r="B98" s="36">
        <v>3.55</v>
      </c>
      <c r="C98" s="75"/>
      <c r="D98" s="75"/>
      <c r="E98" s="75"/>
      <c r="F98" s="38">
        <v>76095.71094339623</v>
      </c>
      <c r="G98" s="79">
        <f t="shared" si="5"/>
        <v>2336370.831310076</v>
      </c>
      <c r="H98" s="80">
        <v>1304.909897787074</v>
      </c>
      <c r="I98" s="38">
        <v>269.44298234141553</v>
      </c>
      <c r="J98" s="38">
        <v>381.25901458194807</v>
      </c>
    </row>
    <row r="99" spans="1:10" ht="12.75">
      <c r="A99" s="13">
        <f t="shared" si="3"/>
        <v>1992</v>
      </c>
      <c r="B99" s="36">
        <v>3.76</v>
      </c>
      <c r="C99" s="75"/>
      <c r="D99" s="75"/>
      <c r="E99" s="75"/>
      <c r="F99" s="38">
        <v>77340.82641509434</v>
      </c>
      <c r="G99" s="79">
        <f t="shared" si="5"/>
        <v>2458897.9693214963</v>
      </c>
      <c r="H99" s="80">
        <v>1341.1560137818853</v>
      </c>
      <c r="I99" s="38">
        <v>242.7646307545327</v>
      </c>
      <c r="J99" s="38">
        <v>347.0743017781463</v>
      </c>
    </row>
    <row r="100" spans="1:10" ht="12.75">
      <c r="A100" s="13">
        <f t="shared" si="3"/>
        <v>1993</v>
      </c>
      <c r="B100" s="36">
        <v>2.69</v>
      </c>
      <c r="C100" s="75"/>
      <c r="D100" s="75"/>
      <c r="E100" s="75"/>
      <c r="F100" s="38">
        <v>102769.9154716981</v>
      </c>
      <c r="G100" s="79">
        <f t="shared" si="5"/>
        <v>3390218.2883896558</v>
      </c>
      <c r="H100" s="80">
        <v>1812.8684197569237</v>
      </c>
      <c r="I100" s="38">
        <v>325.5956666566863</v>
      </c>
      <c r="J100" s="38">
        <v>470.78041641952956</v>
      </c>
    </row>
    <row r="101" spans="1:10" ht="12.75">
      <c r="A101" s="13">
        <f t="shared" si="3"/>
        <v>1994</v>
      </c>
      <c r="B101" s="36">
        <v>3.2</v>
      </c>
      <c r="C101" s="75"/>
      <c r="D101" s="75"/>
      <c r="E101" s="75"/>
      <c r="F101" s="38">
        <v>85240.57566236773</v>
      </c>
      <c r="G101" s="79">
        <f t="shared" si="5"/>
        <v>2887594.3998360657</v>
      </c>
      <c r="H101" s="80">
        <v>1518.2869501371501</v>
      </c>
      <c r="I101" s="38">
        <v>207.1441435446209</v>
      </c>
      <c r="J101" s="38">
        <v>302.06970409332257</v>
      </c>
    </row>
    <row r="102" spans="1:10" ht="12.75">
      <c r="A102" s="13">
        <f t="shared" si="3"/>
        <v>1995</v>
      </c>
      <c r="B102" s="36">
        <v>3.33</v>
      </c>
      <c r="C102" s="55"/>
      <c r="D102" s="55"/>
      <c r="E102" s="55"/>
      <c r="F102" s="38">
        <v>84824.60219689153</v>
      </c>
      <c r="G102" s="79">
        <f t="shared" si="5"/>
        <v>2965455.052227773</v>
      </c>
      <c r="H102" s="80">
        <v>1533.1620516518522</v>
      </c>
      <c r="I102" s="38">
        <v>253.65823175411566</v>
      </c>
      <c r="J102" s="38">
        <v>373.43977865269653</v>
      </c>
    </row>
    <row r="103" spans="1:10" ht="12.75">
      <c r="A103" s="13">
        <f t="shared" si="3"/>
        <v>1996</v>
      </c>
      <c r="B103" s="36">
        <v>2.68</v>
      </c>
      <c r="C103" s="55"/>
      <c r="D103" s="55"/>
      <c r="E103" s="55"/>
      <c r="F103" s="38">
        <v>104932.70514239417</v>
      </c>
      <c r="G103" s="79">
        <f t="shared" si="5"/>
        <v>3790590.00015545</v>
      </c>
      <c r="H103" s="80">
        <v>1921.3361594893543</v>
      </c>
      <c r="I103" s="38">
        <v>322.49497357488224</v>
      </c>
      <c r="J103" s="38">
        <v>479.83911427477113</v>
      </c>
    </row>
    <row r="104" spans="1:10" ht="12.75">
      <c r="A104" s="13">
        <f t="shared" si="3"/>
        <v>1997</v>
      </c>
      <c r="B104" s="36">
        <v>2.2</v>
      </c>
      <c r="C104" s="55"/>
      <c r="D104" s="55"/>
      <c r="E104" s="55"/>
      <c r="F104" s="38">
        <v>135889.6498203924</v>
      </c>
      <c r="G104" s="79">
        <f t="shared" si="5"/>
        <v>5040436.908734434</v>
      </c>
      <c r="H104" s="80">
        <v>2524.551381532474</v>
      </c>
      <c r="I104" s="38">
        <v>344.2015785750187</v>
      </c>
      <c r="J104" s="38">
        <v>516.8018846872222</v>
      </c>
    </row>
    <row r="105" spans="1:10" ht="12.75">
      <c r="A105" s="13">
        <f t="shared" si="3"/>
        <v>1998</v>
      </c>
      <c r="B105" s="36">
        <v>2.1</v>
      </c>
      <c r="C105" s="55"/>
      <c r="D105" s="55"/>
      <c r="E105" s="55"/>
      <c r="F105" s="38">
        <v>178653.80646997353</v>
      </c>
      <c r="G105" s="79">
        <f t="shared" si="5"/>
        <v>6772436.992176459</v>
      </c>
      <c r="H105" s="80">
        <v>3368.4610805517227</v>
      </c>
      <c r="I105" s="38">
        <v>354.92048358729386</v>
      </c>
      <c r="J105" s="38">
        <v>536.8914351598778</v>
      </c>
    </row>
    <row r="106" spans="1:10" ht="12.75">
      <c r="A106" s="13">
        <f t="shared" si="3"/>
        <v>1999</v>
      </c>
      <c r="B106" s="36">
        <v>1.5</v>
      </c>
      <c r="C106" s="55"/>
      <c r="D106" s="55"/>
      <c r="E106" s="55"/>
      <c r="F106" s="38">
        <v>269989.4356008818</v>
      </c>
      <c r="G106" s="79">
        <f t="shared" si="5"/>
        <v>10449733.444321487</v>
      </c>
      <c r="H106" s="80">
        <v>5135.845873040325</v>
      </c>
      <c r="I106" s="38">
        <v>414.5982352774448</v>
      </c>
      <c r="J106" s="38">
        <v>631.7472575059137</v>
      </c>
    </row>
    <row r="107" spans="1:10" ht="12.75">
      <c r="A107" s="13">
        <f t="shared" si="3"/>
        <v>2000</v>
      </c>
      <c r="B107" s="36">
        <v>1.67</v>
      </c>
      <c r="C107" s="55"/>
      <c r="D107" s="55"/>
      <c r="E107" s="55"/>
      <c r="F107" s="38">
        <v>268543.9504648589</v>
      </c>
      <c r="G107" s="79">
        <f t="shared" si="5"/>
        <v>10549693.859725926</v>
      </c>
      <c r="H107" s="80">
        <v>5104.274529516378</v>
      </c>
      <c r="I107" s="55"/>
      <c r="J107" s="55"/>
    </row>
    <row r="108" spans="1:10" ht="12.75">
      <c r="A108" s="13">
        <f t="shared" si="3"/>
        <v>2001</v>
      </c>
      <c r="B108" s="36">
        <v>2.28</v>
      </c>
      <c r="C108" s="55"/>
      <c r="D108" s="55"/>
      <c r="E108" s="55"/>
      <c r="F108" s="38">
        <v>209553.65675074956</v>
      </c>
      <c r="G108" s="79">
        <f t="shared" si="5"/>
        <v>8369751.251809553</v>
      </c>
      <c r="H108" s="80">
        <v>3960.929541567866</v>
      </c>
      <c r="I108" s="55"/>
      <c r="J108" s="55"/>
    </row>
    <row r="109" spans="1:10" ht="12.75">
      <c r="A109" s="20">
        <f t="shared" si="3"/>
        <v>2002</v>
      </c>
      <c r="B109" s="29"/>
      <c r="C109" s="40"/>
      <c r="D109" s="40"/>
      <c r="E109" s="40"/>
      <c r="F109" s="59">
        <v>176629.67414940475</v>
      </c>
      <c r="G109" s="81">
        <f t="shared" si="5"/>
        <v>7215587.446728492</v>
      </c>
      <c r="H109" s="82">
        <v>3401.782297683857</v>
      </c>
      <c r="I109" s="40"/>
      <c r="J109" s="40"/>
    </row>
    <row r="111" ht="12.75">
      <c r="A111" s="12" t="s">
        <v>117</v>
      </c>
    </row>
    <row r="112" ht="12.75">
      <c r="A112" s="1" t="s">
        <v>118</v>
      </c>
    </row>
    <row r="113" ht="12.75">
      <c r="A113" s="1" t="s">
        <v>119</v>
      </c>
    </row>
    <row r="114" ht="12.75">
      <c r="A114" s="1" t="s">
        <v>120</v>
      </c>
    </row>
    <row r="115" ht="12.75">
      <c r="A115" s="1" t="s">
        <v>121</v>
      </c>
    </row>
    <row r="116" ht="12.75">
      <c r="A116" s="1" t="s">
        <v>122</v>
      </c>
    </row>
    <row r="117" ht="12.75">
      <c r="A117" s="1" t="s">
        <v>123</v>
      </c>
    </row>
    <row r="118" ht="12.75">
      <c r="A118" s="1" t="s">
        <v>124</v>
      </c>
    </row>
    <row r="119" ht="12.75">
      <c r="A119" s="1" t="s">
        <v>125</v>
      </c>
    </row>
    <row r="120" ht="12.75">
      <c r="A120" s="1" t="s">
        <v>126</v>
      </c>
    </row>
    <row r="121" ht="12.75">
      <c r="A121" s="1" t="s">
        <v>127</v>
      </c>
    </row>
    <row r="122" ht="12.75">
      <c r="A122" s="1" t="s">
        <v>128</v>
      </c>
    </row>
    <row r="123" ht="12.75">
      <c r="A123" s="1" t="s">
        <v>129</v>
      </c>
    </row>
    <row r="124" ht="12.75">
      <c r="A124" s="1" t="s">
        <v>130</v>
      </c>
    </row>
    <row r="125" ht="12.75">
      <c r="A125" s="1" t="s">
        <v>131</v>
      </c>
    </row>
    <row r="126" ht="12.75">
      <c r="A126" s="1" t="s">
        <v>132</v>
      </c>
    </row>
    <row r="127" ht="12.75">
      <c r="A127" s="1" t="s">
        <v>133</v>
      </c>
    </row>
    <row r="128" ht="12.75">
      <c r="A128" s="1" t="s">
        <v>134</v>
      </c>
    </row>
    <row r="129" ht="12.75">
      <c r="A129" s="1" t="s">
        <v>135</v>
      </c>
    </row>
    <row r="130" ht="12.75">
      <c r="A130" s="83" t="s">
        <v>136</v>
      </c>
    </row>
    <row r="131" ht="12.75">
      <c r="A131" s="1" t="s">
        <v>137</v>
      </c>
    </row>
    <row r="132" ht="12.75">
      <c r="A132" s="1" t="s">
        <v>138</v>
      </c>
    </row>
    <row r="133" ht="12.75">
      <c r="A133" s="1" t="s">
        <v>139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43"/>
  <sheetViews>
    <sheetView workbookViewId="0" topLeftCell="A1">
      <selection activeCell="H27" sqref="H27"/>
    </sheetView>
  </sheetViews>
  <sheetFormatPr defaultColWidth="11.421875" defaultRowHeight="12.75"/>
  <sheetData>
    <row r="2" ht="15.75">
      <c r="A2" s="51" t="s">
        <v>140</v>
      </c>
    </row>
    <row r="4" spans="2:3" ht="12.75">
      <c r="B4" s="84" t="s">
        <v>141</v>
      </c>
      <c r="C4" s="9" t="s">
        <v>142</v>
      </c>
    </row>
    <row r="5" spans="2:3" ht="12.75">
      <c r="B5" s="85">
        <v>26298</v>
      </c>
      <c r="C5" s="86">
        <v>10.8</v>
      </c>
    </row>
    <row r="6" spans="2:3" ht="12.75">
      <c r="B6" s="87">
        <v>26664</v>
      </c>
      <c r="C6" s="69">
        <v>13.3</v>
      </c>
    </row>
    <row r="7" spans="2:3" ht="12.75">
      <c r="B7" s="87">
        <v>27029</v>
      </c>
      <c r="C7" s="69">
        <v>12.7</v>
      </c>
    </row>
    <row r="8" spans="2:3" ht="12.75">
      <c r="B8" s="87">
        <v>27394</v>
      </c>
      <c r="C8" s="69">
        <v>5.9</v>
      </c>
    </row>
    <row r="9" spans="2:3" ht="12.75">
      <c r="B9" s="87">
        <v>27759</v>
      </c>
      <c r="C9" s="69">
        <v>12.5</v>
      </c>
    </row>
    <row r="10" spans="2:3" ht="12.75">
      <c r="B10" s="87">
        <v>28125</v>
      </c>
      <c r="C10" s="69">
        <v>17.8</v>
      </c>
    </row>
    <row r="11" spans="2:3" ht="12.75">
      <c r="B11" s="87">
        <v>28490</v>
      </c>
      <c r="C11" s="69">
        <v>10.4</v>
      </c>
    </row>
    <row r="12" spans="2:3" ht="12.75">
      <c r="B12" s="87">
        <v>28855</v>
      </c>
      <c r="C12" s="69">
        <v>15.8</v>
      </c>
    </row>
    <row r="13" spans="2:3" ht="12.75">
      <c r="B13" s="87">
        <v>29220</v>
      </c>
      <c r="C13" s="69">
        <v>11.2</v>
      </c>
    </row>
    <row r="14" spans="2:3" ht="12.75">
      <c r="B14" s="87">
        <v>29586</v>
      </c>
      <c r="C14" s="69">
        <v>5.2</v>
      </c>
    </row>
    <row r="15" spans="2:3" ht="12.75">
      <c r="B15" s="87">
        <v>29951</v>
      </c>
      <c r="C15" s="69">
        <v>7.5</v>
      </c>
    </row>
    <row r="16" spans="2:3" ht="12.75">
      <c r="B16" s="87">
        <v>30316</v>
      </c>
      <c r="C16" s="69">
        <v>13.2</v>
      </c>
    </row>
    <row r="17" spans="2:3" ht="12.75">
      <c r="B17" s="87">
        <v>30681</v>
      </c>
      <c r="C17" s="69">
        <v>63.8</v>
      </c>
    </row>
    <row r="18" spans="2:3" ht="12.75">
      <c r="B18" s="87">
        <v>31047</v>
      </c>
      <c r="C18" s="69">
        <v>15.3</v>
      </c>
    </row>
    <row r="19" spans="2:3" ht="12.75">
      <c r="B19" s="87">
        <v>31412</v>
      </c>
      <c r="C19" s="69">
        <v>15.3</v>
      </c>
    </row>
    <row r="20" spans="2:3" ht="12.75">
      <c r="B20" s="87">
        <v>31777</v>
      </c>
      <c r="C20" s="69">
        <v>19</v>
      </c>
    </row>
    <row r="21" spans="2:3" ht="12.75">
      <c r="B21" s="87">
        <v>32142</v>
      </c>
      <c r="C21" s="69">
        <v>10</v>
      </c>
    </row>
    <row r="22" spans="2:3" ht="12.75">
      <c r="B22" s="87">
        <v>32508</v>
      </c>
      <c r="C22" s="69">
        <v>12.6</v>
      </c>
    </row>
    <row r="23" spans="2:3" ht="12.75">
      <c r="B23" s="87">
        <v>32873</v>
      </c>
      <c r="C23" s="69">
        <v>12.5</v>
      </c>
    </row>
    <row r="24" spans="2:3" ht="12.75">
      <c r="B24" s="87">
        <v>33238</v>
      </c>
      <c r="C24" s="69">
        <v>9.3</v>
      </c>
    </row>
    <row r="25" spans="2:3" ht="12.75">
      <c r="B25" s="87">
        <v>33603</v>
      </c>
      <c r="C25" s="69">
        <v>12.7</v>
      </c>
    </row>
    <row r="26" spans="2:3" ht="12.75">
      <c r="B26" s="87">
        <v>33969</v>
      </c>
      <c r="C26" s="69">
        <v>15.8</v>
      </c>
    </row>
    <row r="27" spans="2:3" ht="12.75">
      <c r="B27" s="87">
        <v>34334</v>
      </c>
      <c r="C27" s="69">
        <v>27.5</v>
      </c>
    </row>
    <row r="28" spans="2:3" ht="12.75">
      <c r="B28" s="87">
        <v>34699</v>
      </c>
      <c r="C28" s="69">
        <v>24.5</v>
      </c>
    </row>
    <row r="29" spans="2:3" ht="12.75">
      <c r="B29" s="87">
        <v>35064</v>
      </c>
      <c r="C29" s="69">
        <v>23.8</v>
      </c>
    </row>
    <row r="30" spans="2:3" ht="12.75">
      <c r="B30" s="87">
        <v>35430</v>
      </c>
      <c r="C30" s="69">
        <v>48.7</v>
      </c>
    </row>
    <row r="31" spans="2:3" ht="12.75">
      <c r="B31" s="87">
        <v>35764</v>
      </c>
      <c r="C31" s="69">
        <v>23.4</v>
      </c>
    </row>
    <row r="32" spans="2:3" ht="12.75">
      <c r="B32" s="87">
        <v>36160</v>
      </c>
      <c r="C32" s="69">
        <v>26.2</v>
      </c>
    </row>
    <row r="33" spans="2:3" ht="12.75">
      <c r="B33" s="87">
        <v>36525</v>
      </c>
      <c r="C33" s="69">
        <v>36</v>
      </c>
    </row>
    <row r="34" spans="2:3" ht="12.75">
      <c r="B34" s="87">
        <v>36889</v>
      </c>
      <c r="C34" s="69">
        <v>28.8</v>
      </c>
    </row>
    <row r="35" spans="2:3" ht="12.75">
      <c r="B35" s="87">
        <v>37256</v>
      </c>
      <c r="C35" s="69">
        <v>22.7</v>
      </c>
    </row>
    <row r="36" spans="2:3" ht="12.75">
      <c r="B36" s="88">
        <v>37435</v>
      </c>
      <c r="C36" s="48">
        <v>13</v>
      </c>
    </row>
    <row r="38" ht="12.75">
      <c r="A38" s="12" t="s">
        <v>143</v>
      </c>
    </row>
    <row r="39" ht="12.75">
      <c r="A39" s="1" t="s">
        <v>144</v>
      </c>
    </row>
    <row r="40" ht="12.75">
      <c r="A40" s="1" t="s">
        <v>145</v>
      </c>
    </row>
    <row r="41" ht="12.75">
      <c r="A41" s="1" t="s">
        <v>146</v>
      </c>
    </row>
    <row r="42" ht="12.75">
      <c r="A42" s="1" t="s">
        <v>147</v>
      </c>
    </row>
    <row r="43" ht="12.75">
      <c r="A43" s="1" t="s">
        <v>148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1">
      <selection activeCell="D32" sqref="D32"/>
    </sheetView>
  </sheetViews>
  <sheetFormatPr defaultColWidth="11.421875" defaultRowHeight="12.75"/>
  <cols>
    <col min="1" max="1" width="44.00390625" style="0" customWidth="1"/>
    <col min="2" max="2" width="23.8515625" style="0" customWidth="1"/>
    <col min="3" max="3" width="12.00390625" style="0" customWidth="1"/>
    <col min="4" max="4" width="23.8515625" style="0" customWidth="1"/>
  </cols>
  <sheetData>
    <row r="1" spans="1:3" ht="15.75">
      <c r="A1" s="51" t="s">
        <v>149</v>
      </c>
      <c r="B1" s="2"/>
      <c r="C1" s="2"/>
    </row>
    <row r="3" spans="1:5" s="93" customFormat="1" ht="12.75">
      <c r="A3" s="89" t="s">
        <v>150</v>
      </c>
      <c r="B3" s="90" t="s">
        <v>151</v>
      </c>
      <c r="C3" s="91" t="s">
        <v>152</v>
      </c>
      <c r="D3" s="91" t="s">
        <v>153</v>
      </c>
      <c r="E3" s="92" t="s">
        <v>152</v>
      </c>
    </row>
    <row r="4" spans="1:5" s="93" customFormat="1" ht="12.75">
      <c r="A4" s="94"/>
      <c r="B4" s="95" t="s">
        <v>154</v>
      </c>
      <c r="C4" s="95"/>
      <c r="D4" s="96" t="s">
        <v>155</v>
      </c>
      <c r="E4" s="97"/>
    </row>
    <row r="5" spans="1:5" s="93" customFormat="1" ht="12.75">
      <c r="A5" s="98" t="s">
        <v>156</v>
      </c>
      <c r="B5" s="99">
        <v>3255656783</v>
      </c>
      <c r="C5" s="100">
        <f>B5/23812279997*100</f>
        <v>13.672175799252173</v>
      </c>
      <c r="D5" s="13"/>
      <c r="E5" s="101"/>
    </row>
    <row r="6" spans="1:5" ht="12.75">
      <c r="A6" s="102" t="s">
        <v>157</v>
      </c>
      <c r="B6" s="103">
        <v>127883800</v>
      </c>
      <c r="C6" s="100">
        <f aca="true" t="shared" si="0" ref="C6:C44">B6/23812279997*100</f>
        <v>0.5370497911838409</v>
      </c>
      <c r="D6" s="104">
        <v>125796511187.4</v>
      </c>
      <c r="E6" s="105">
        <f>D6/D45*100</f>
        <v>10.629494048080893</v>
      </c>
    </row>
    <row r="7" spans="1:5" ht="12.75">
      <c r="A7" s="106" t="s">
        <v>158</v>
      </c>
      <c r="B7" s="107">
        <v>945154713</v>
      </c>
      <c r="C7" s="100">
        <f t="shared" si="0"/>
        <v>3.9691903216284867</v>
      </c>
      <c r="D7" s="104">
        <v>18365685156.88</v>
      </c>
      <c r="E7" s="105">
        <f>D7/D45*100</f>
        <v>1.5518549697548127</v>
      </c>
    </row>
    <row r="8" spans="1:5" ht="12.75">
      <c r="A8" s="106" t="s">
        <v>159</v>
      </c>
      <c r="B8" s="107">
        <v>49418205</v>
      </c>
      <c r="C8" s="100">
        <f t="shared" si="0"/>
        <v>0.2075324370712337</v>
      </c>
      <c r="D8" s="104">
        <v>54206655509.3</v>
      </c>
      <c r="E8" s="105">
        <f>D8/D45*100</f>
        <v>4.580328314861788</v>
      </c>
    </row>
    <row r="9" spans="1:5" ht="12.75">
      <c r="A9" s="106" t="s">
        <v>160</v>
      </c>
      <c r="B9" s="103">
        <v>7830000</v>
      </c>
      <c r="C9" s="100">
        <f t="shared" si="0"/>
        <v>0.03288219356141649</v>
      </c>
      <c r="D9" s="108">
        <v>464985793.2</v>
      </c>
      <c r="E9" s="105">
        <f>D9/D45*100</f>
        <v>0.03929014942154158</v>
      </c>
    </row>
    <row r="10" spans="1:5" ht="12.75">
      <c r="A10" s="102" t="s">
        <v>161</v>
      </c>
      <c r="B10" s="103">
        <v>1044629150</v>
      </c>
      <c r="C10" s="100">
        <f t="shared" si="0"/>
        <v>4.386934599003573</v>
      </c>
      <c r="D10" s="104">
        <v>13509300863.72</v>
      </c>
      <c r="E10" s="105">
        <f>D10/D45*100</f>
        <v>1.1415025088472306</v>
      </c>
    </row>
    <row r="11" spans="1:5" ht="12.75">
      <c r="A11" s="102" t="s">
        <v>162</v>
      </c>
      <c r="B11" s="109"/>
      <c r="C11" s="100">
        <f t="shared" si="0"/>
        <v>0</v>
      </c>
      <c r="D11" s="104">
        <v>25950450696.64</v>
      </c>
      <c r="E11" s="105">
        <f>D11/D45*100</f>
        <v>2.192748897574993</v>
      </c>
    </row>
    <row r="12" spans="1:5" ht="12.75">
      <c r="A12" s="102" t="s">
        <v>163</v>
      </c>
      <c r="B12" s="109"/>
      <c r="C12" s="100">
        <f t="shared" si="0"/>
        <v>0</v>
      </c>
      <c r="D12" s="108">
        <v>39492083590.73</v>
      </c>
      <c r="E12" s="105">
        <f>D12/D45*100</f>
        <v>3.3369833830178885</v>
      </c>
    </row>
    <row r="13" spans="1:5" ht="12.75">
      <c r="A13" s="102" t="s">
        <v>164</v>
      </c>
      <c r="B13" s="109"/>
      <c r="C13" s="100">
        <f t="shared" si="0"/>
        <v>0</v>
      </c>
      <c r="D13" s="108">
        <v>27731987407.85</v>
      </c>
      <c r="E13" s="105">
        <f>D13/D45*100</f>
        <v>2.3432843431886945</v>
      </c>
    </row>
    <row r="14" spans="1:5" ht="12.75">
      <c r="A14" s="102" t="s">
        <v>165</v>
      </c>
      <c r="B14" s="103">
        <v>600351122</v>
      </c>
      <c r="C14" s="100">
        <f t="shared" si="0"/>
        <v>2.521182860589727</v>
      </c>
      <c r="D14" s="104">
        <v>2461789367.03</v>
      </c>
      <c r="E14" s="105">
        <f>D14/D45*100</f>
        <v>0.2080151124818731</v>
      </c>
    </row>
    <row r="15" spans="1:5" ht="12.75">
      <c r="A15" s="102" t="s">
        <v>166</v>
      </c>
      <c r="B15" s="103">
        <v>55272500</v>
      </c>
      <c r="C15" s="100">
        <f t="shared" si="0"/>
        <v>0.23211763009238734</v>
      </c>
      <c r="D15" s="108">
        <v>40257803551.9</v>
      </c>
      <c r="E15" s="105">
        <f>D15/D45*100</f>
        <v>3.4016848257918313</v>
      </c>
    </row>
    <row r="16" spans="1:5" ht="12.75">
      <c r="A16" s="102" t="s">
        <v>167</v>
      </c>
      <c r="B16" s="107">
        <v>133981000</v>
      </c>
      <c r="C16" s="100">
        <f t="shared" si="0"/>
        <v>0.5626550671203246</v>
      </c>
      <c r="D16" s="108">
        <v>51079989532.3</v>
      </c>
      <c r="E16" s="105">
        <f>D16/D45*100</f>
        <v>4.316132773354692</v>
      </c>
    </row>
    <row r="17" spans="1:5" ht="12.75">
      <c r="A17" s="102" t="s">
        <v>168</v>
      </c>
      <c r="B17" s="103">
        <v>262773200</v>
      </c>
      <c r="C17" s="100">
        <f t="shared" si="0"/>
        <v>1.1035196966989536</v>
      </c>
      <c r="D17" s="108">
        <v>7708726671.4</v>
      </c>
      <c r="E17" s="105">
        <f>D17/D45*100</f>
        <v>0.6513683368361649</v>
      </c>
    </row>
    <row r="18" spans="1:5" ht="12.75">
      <c r="A18" s="102" t="s">
        <v>169</v>
      </c>
      <c r="B18" s="10">
        <v>248038420</v>
      </c>
      <c r="C18" s="100">
        <f t="shared" si="0"/>
        <v>1.0416407837941148</v>
      </c>
      <c r="D18" s="108">
        <v>27996933510.04</v>
      </c>
      <c r="E18" s="105">
        <f>D18/D45*100</f>
        <v>2.3656716335015036</v>
      </c>
    </row>
    <row r="19" spans="1:5" ht="12.75">
      <c r="A19" s="102" t="s">
        <v>170</v>
      </c>
      <c r="B19" s="109"/>
      <c r="C19" s="100">
        <f t="shared" si="0"/>
        <v>0</v>
      </c>
      <c r="D19" s="108">
        <v>5521988945.64</v>
      </c>
      <c r="E19" s="105">
        <f>D19/D45*100</f>
        <v>0.46659440772414656</v>
      </c>
    </row>
    <row r="20" spans="1:5" ht="12.75">
      <c r="A20" s="102" t="s">
        <v>171</v>
      </c>
      <c r="B20" s="109"/>
      <c r="C20" s="100">
        <f t="shared" si="0"/>
        <v>0</v>
      </c>
      <c r="D20" s="108">
        <v>60452248271.05</v>
      </c>
      <c r="E20" s="105">
        <f>D20/D45*100</f>
        <v>5.108065455273104</v>
      </c>
    </row>
    <row r="21" spans="1:5" ht="12.75">
      <c r="A21" s="102" t="s">
        <v>172</v>
      </c>
      <c r="B21" s="109"/>
      <c r="C21" s="100">
        <f t="shared" si="0"/>
        <v>0</v>
      </c>
      <c r="D21" s="108">
        <v>92890097759.4</v>
      </c>
      <c r="E21" s="105">
        <f>D21/D45*100</f>
        <v>7.848983504703839</v>
      </c>
    </row>
    <row r="22" spans="1:5" ht="12.75">
      <c r="A22" s="102" t="s">
        <v>173</v>
      </c>
      <c r="B22" s="109"/>
      <c r="C22" s="100">
        <f t="shared" si="0"/>
        <v>0</v>
      </c>
      <c r="D22" s="108">
        <v>7169414368.22</v>
      </c>
      <c r="E22" s="105">
        <f>D22/D45*100</f>
        <v>0.6057977811617815</v>
      </c>
    </row>
    <row r="23" spans="1:5" ht="12.75">
      <c r="A23" s="102" t="s">
        <v>174</v>
      </c>
      <c r="B23" s="109"/>
      <c r="C23" s="100">
        <f t="shared" si="0"/>
        <v>0</v>
      </c>
      <c r="D23" s="108">
        <v>30105725483.15</v>
      </c>
      <c r="E23" s="105">
        <f>D23/D45*100</f>
        <v>2.5438593393069624</v>
      </c>
    </row>
    <row r="24" spans="1:5" ht="12.75">
      <c r="A24" s="102" t="s">
        <v>175</v>
      </c>
      <c r="B24" s="109"/>
      <c r="C24" s="100">
        <f t="shared" si="0"/>
        <v>0</v>
      </c>
      <c r="D24" s="108">
        <v>15073855066.45</v>
      </c>
      <c r="E24" s="105">
        <f>D24/D45*100</f>
        <v>1.2737034691826412</v>
      </c>
    </row>
    <row r="25" spans="1:5" ht="12.75">
      <c r="A25" s="110" t="s">
        <v>176</v>
      </c>
      <c r="B25" s="107">
        <v>383739100</v>
      </c>
      <c r="C25" s="100">
        <f t="shared" si="0"/>
        <v>1.611517670917466</v>
      </c>
      <c r="D25" s="108">
        <v>68357920976.39</v>
      </c>
      <c r="E25" s="105">
        <f>D25/D45*100</f>
        <v>5.776075244847491</v>
      </c>
    </row>
    <row r="26" spans="1:5" ht="12.75">
      <c r="A26" s="110" t="s">
        <v>177</v>
      </c>
      <c r="B26" s="111"/>
      <c r="C26" s="100">
        <f t="shared" si="0"/>
        <v>0</v>
      </c>
      <c r="D26" s="108">
        <v>29382842601.76</v>
      </c>
      <c r="E26" s="105">
        <f>D26/D45*100</f>
        <v>2.482777523820459</v>
      </c>
    </row>
    <row r="27" spans="1:5" ht="12.75">
      <c r="A27" s="102" t="s">
        <v>178</v>
      </c>
      <c r="B27" s="103">
        <v>881680104</v>
      </c>
      <c r="C27" s="100">
        <f t="shared" si="0"/>
        <v>3.702627821069964</v>
      </c>
      <c r="D27" s="108">
        <v>9844706388.96</v>
      </c>
      <c r="E27" s="105">
        <f>D27/D45*100</f>
        <v>0.8318533398010136</v>
      </c>
    </row>
    <row r="28" spans="1:5" ht="12.75">
      <c r="A28" s="102" t="s">
        <v>179</v>
      </c>
      <c r="B28" s="107">
        <v>328489575</v>
      </c>
      <c r="C28" s="100">
        <f t="shared" si="0"/>
        <v>1.3794965246561224</v>
      </c>
      <c r="D28" s="108">
        <v>46619403531.4</v>
      </c>
      <c r="E28" s="105">
        <f>D28/D45*100</f>
        <v>3.939224289168776</v>
      </c>
    </row>
    <row r="29" spans="1:5" ht="12.75">
      <c r="A29" s="102" t="s">
        <v>180</v>
      </c>
      <c r="B29" s="109"/>
      <c r="C29" s="100">
        <f t="shared" si="0"/>
        <v>0</v>
      </c>
      <c r="D29" s="108">
        <v>38837931614.98</v>
      </c>
      <c r="E29" s="105">
        <f>D29/D45*100</f>
        <v>3.2817091590577614</v>
      </c>
    </row>
    <row r="30" spans="1:5" ht="12.75">
      <c r="A30" s="102" t="s">
        <v>181</v>
      </c>
      <c r="B30" s="107">
        <v>982294944</v>
      </c>
      <c r="C30" s="100">
        <f t="shared" si="0"/>
        <v>4.125161236655015</v>
      </c>
      <c r="D30" s="108">
        <v>353893824.9</v>
      </c>
      <c r="E30" s="105">
        <f>D30/D45*100</f>
        <v>0.029903152876976702</v>
      </c>
    </row>
    <row r="31" spans="1:5" ht="12.75">
      <c r="A31" s="109" t="s">
        <v>182</v>
      </c>
      <c r="B31" s="107">
        <v>357915900</v>
      </c>
      <c r="C31" s="100">
        <f t="shared" si="0"/>
        <v>1.5030727844838554</v>
      </c>
      <c r="D31" s="108"/>
      <c r="E31" s="105"/>
    </row>
    <row r="32" spans="1:5" ht="12.75">
      <c r="A32" s="102" t="s">
        <v>183</v>
      </c>
      <c r="B32" s="107">
        <v>266328800</v>
      </c>
      <c r="C32" s="100">
        <f t="shared" si="0"/>
        <v>1.1184514881966514</v>
      </c>
      <c r="D32" s="108">
        <v>5068001341.2</v>
      </c>
      <c r="E32" s="105">
        <f>D32/D45*100</f>
        <v>0.4282335780497156</v>
      </c>
    </row>
    <row r="33" spans="1:5" ht="12.75">
      <c r="A33" s="102" t="s">
        <v>184</v>
      </c>
      <c r="B33" s="112">
        <v>5702351100</v>
      </c>
      <c r="C33" s="100">
        <f t="shared" si="0"/>
        <v>23.94710250643119</v>
      </c>
      <c r="D33" s="108">
        <v>152952439515.62</v>
      </c>
      <c r="E33" s="105">
        <f>D33/D45*100</f>
        <v>12.92410282387529</v>
      </c>
    </row>
    <row r="34" spans="1:5" ht="12.75">
      <c r="A34" s="102" t="s">
        <v>185</v>
      </c>
      <c r="B34" s="107">
        <v>580097000</v>
      </c>
      <c r="C34" s="100">
        <f t="shared" si="0"/>
        <v>2.4361253944312926</v>
      </c>
      <c r="D34" s="108">
        <v>62408030050.47</v>
      </c>
      <c r="E34" s="105">
        <f>D34/D45*100</f>
        <v>5.273324178169803</v>
      </c>
    </row>
    <row r="35" spans="1:5" ht="12.75">
      <c r="A35" s="102" t="s">
        <v>186</v>
      </c>
      <c r="B35" s="103">
        <v>405254405</v>
      </c>
      <c r="C35" s="100">
        <f t="shared" si="0"/>
        <v>1.701871492570456</v>
      </c>
      <c r="D35" s="108">
        <v>5620864750.92</v>
      </c>
      <c r="E35" s="105">
        <f>D35/D45*100</f>
        <v>0.4749491687091891</v>
      </c>
    </row>
    <row r="36" spans="1:5" ht="12.75">
      <c r="A36" s="102" t="s">
        <v>187</v>
      </c>
      <c r="B36" s="103"/>
      <c r="C36" s="100">
        <f t="shared" si="0"/>
        <v>0</v>
      </c>
      <c r="D36" s="108">
        <v>4441359238</v>
      </c>
      <c r="E36" s="105">
        <f>D36/D45*100</f>
        <v>0.37528387027667165</v>
      </c>
    </row>
    <row r="37" spans="1:5" ht="12.75">
      <c r="A37" s="102" t="s">
        <v>188</v>
      </c>
      <c r="B37" s="103">
        <v>158584059</v>
      </c>
      <c r="C37" s="100">
        <f t="shared" si="0"/>
        <v>0.6659759545074192</v>
      </c>
      <c r="D37" s="108">
        <v>15255656183.7</v>
      </c>
      <c r="E37" s="105">
        <f>D37/D45*100</f>
        <v>1.289065213920256</v>
      </c>
    </row>
    <row r="38" spans="1:5" ht="12.75">
      <c r="A38" s="102" t="s">
        <v>189</v>
      </c>
      <c r="B38" s="109"/>
      <c r="C38" s="100">
        <f t="shared" si="0"/>
        <v>0</v>
      </c>
      <c r="D38" s="108">
        <v>4808279915.96</v>
      </c>
      <c r="E38" s="105">
        <f>D38/D45*100</f>
        <v>0.40628776001637595</v>
      </c>
    </row>
    <row r="39" spans="1:5" ht="12.75">
      <c r="A39" s="113" t="s">
        <v>190</v>
      </c>
      <c r="B39" s="114"/>
      <c r="C39" s="100">
        <f t="shared" si="0"/>
        <v>0</v>
      </c>
      <c r="D39" s="108">
        <v>53082187259.86</v>
      </c>
      <c r="E39" s="105">
        <f>D39/D45*100</f>
        <v>4.485313529063215</v>
      </c>
    </row>
    <row r="40" spans="1:5" ht="12.75">
      <c r="A40" s="113" t="s">
        <v>191</v>
      </c>
      <c r="B40" s="114"/>
      <c r="C40" s="100">
        <f t="shared" si="0"/>
        <v>0</v>
      </c>
      <c r="D40" s="108">
        <v>40196844234.87</v>
      </c>
      <c r="E40" s="105">
        <f>D40/D45*100</f>
        <v>3.3965339142806203</v>
      </c>
    </row>
    <row r="41" spans="1:5" ht="12.75">
      <c r="A41" s="115" t="s">
        <v>192</v>
      </c>
      <c r="B41" s="107">
        <v>1947183804</v>
      </c>
      <c r="C41" s="100">
        <f t="shared" si="0"/>
        <v>8.177225382220085</v>
      </c>
      <c r="D41" s="108"/>
      <c r="E41" s="105"/>
    </row>
    <row r="42" spans="1:5" ht="12.75">
      <c r="A42" s="115" t="s">
        <v>193</v>
      </c>
      <c r="B42" s="107">
        <v>4703566890</v>
      </c>
      <c r="C42" s="100">
        <f t="shared" si="0"/>
        <v>19.752694368588735</v>
      </c>
      <c r="D42" s="108"/>
      <c r="E42" s="105"/>
    </row>
    <row r="43" spans="1:5" ht="12.75">
      <c r="A43" s="115" t="s">
        <v>194</v>
      </c>
      <c r="B43" s="107">
        <v>80332049</v>
      </c>
      <c r="C43" s="100">
        <f t="shared" si="0"/>
        <v>0.3373555535636263</v>
      </c>
      <c r="D43" s="108"/>
      <c r="E43" s="105"/>
    </row>
    <row r="44" spans="1:5" ht="12.75">
      <c r="A44" s="115" t="s">
        <v>195</v>
      </c>
      <c r="B44" s="10">
        <v>303473374</v>
      </c>
      <c r="C44" s="100">
        <f t="shared" si="0"/>
        <v>1.274440641711895</v>
      </c>
      <c r="D44" s="108"/>
      <c r="E44" s="105"/>
    </row>
    <row r="45" spans="1:5" ht="12.75">
      <c r="A45" s="116" t="s">
        <v>196</v>
      </c>
      <c r="B45" s="117">
        <f>SUM(B5:B44)</f>
        <v>23812279997</v>
      </c>
      <c r="C45" s="117">
        <f>SUM(C5:C44)</f>
        <v>100</v>
      </c>
      <c r="D45" s="118">
        <f>SUM(D6:D40)</f>
        <v>1183466594161.29</v>
      </c>
      <c r="E45" s="119">
        <f>SUM(E6:E40)</f>
        <v>100.00000000000001</v>
      </c>
    </row>
    <row r="46" spans="1:4" ht="12.75">
      <c r="A46" s="120"/>
      <c r="B46" s="120"/>
      <c r="C46" s="120"/>
      <c r="D46" s="121"/>
    </row>
    <row r="47" spans="1:4" ht="12.75">
      <c r="A47" s="12" t="s">
        <v>197</v>
      </c>
      <c r="B47" s="122"/>
      <c r="C47" s="122"/>
      <c r="D47" s="121"/>
    </row>
    <row r="48" spans="1:4" ht="12.75">
      <c r="A48" s="12" t="s">
        <v>198</v>
      </c>
      <c r="B48" s="122"/>
      <c r="C48" s="122"/>
      <c r="D48" s="121"/>
    </row>
    <row r="49" spans="1:4" ht="12.75">
      <c r="A49" s="113" t="s">
        <v>199</v>
      </c>
      <c r="B49" s="122"/>
      <c r="C49" s="122"/>
      <c r="D49" s="121"/>
    </row>
    <row r="50" spans="1:4" ht="12.75">
      <c r="A50" s="113" t="s">
        <v>200</v>
      </c>
      <c r="B50" s="122"/>
      <c r="C50" s="122"/>
      <c r="D50" s="121"/>
    </row>
    <row r="51" spans="1:4" ht="12.75">
      <c r="A51" s="113" t="s">
        <v>201</v>
      </c>
      <c r="B51" s="122"/>
      <c r="C51" s="122"/>
      <c r="D51" s="121"/>
    </row>
    <row r="52" spans="1:3" ht="12.75">
      <c r="A52" s="113" t="s">
        <v>202</v>
      </c>
      <c r="B52" s="123"/>
      <c r="C52" s="123"/>
    </row>
    <row r="53" spans="1:3" ht="12.75">
      <c r="A53" s="113" t="s">
        <v>203</v>
      </c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34"/>
  <sheetViews>
    <sheetView tabSelected="1" workbookViewId="0" topLeftCell="A1">
      <pane xSplit="3495" ySplit="1020" topLeftCell="A4" activePane="bottomRight" state="split"/>
      <selection pane="topLeft" activeCell="A1" sqref="A1"/>
      <selection pane="topRight" activeCell="A3" sqref="A3"/>
      <selection pane="bottomLeft" activeCell="A11" sqref="A11"/>
      <selection pane="bottomRight" activeCell="B21" sqref="B21"/>
    </sheetView>
  </sheetViews>
  <sheetFormatPr defaultColWidth="11.421875" defaultRowHeight="12.75"/>
  <cols>
    <col min="1" max="1" width="29.57421875" style="0" customWidth="1"/>
    <col min="3" max="3" width="14.8515625" style="0" customWidth="1"/>
    <col min="4" max="4" width="16.57421875" style="0" customWidth="1"/>
    <col min="5" max="5" width="13.00390625" style="0" customWidth="1"/>
    <col min="6" max="7" width="16.57421875" style="0" customWidth="1"/>
    <col min="9" max="9" width="14.140625" style="0" customWidth="1"/>
    <col min="10" max="10" width="13.7109375" style="0" customWidth="1"/>
    <col min="12" max="12" width="14.7109375" style="0" customWidth="1"/>
    <col min="13" max="13" width="16.140625" style="0" customWidth="1"/>
    <col min="15" max="15" width="15.57421875" style="0" customWidth="1"/>
    <col min="16" max="16" width="13.00390625" style="0" customWidth="1"/>
    <col min="18" max="19" width="13.00390625" style="0" customWidth="1"/>
    <col min="21" max="22" width="13.00390625" style="0" customWidth="1"/>
    <col min="24" max="24" width="15.57421875" style="0" customWidth="1"/>
    <col min="25" max="25" width="14.00390625" style="0" customWidth="1"/>
    <col min="27" max="27" width="13.28125" style="0" customWidth="1"/>
    <col min="28" max="28" width="16.57421875" style="0" customWidth="1"/>
    <col min="30" max="30" width="13.00390625" style="0" customWidth="1"/>
    <col min="31" max="31" width="14.00390625" style="0" customWidth="1"/>
    <col min="33" max="33" width="13.00390625" style="0" customWidth="1"/>
    <col min="34" max="34" width="14.00390625" style="0" customWidth="1"/>
    <col min="36" max="36" width="13.00390625" style="0" customWidth="1"/>
    <col min="37" max="37" width="14.00390625" style="0" customWidth="1"/>
    <col min="39" max="39" width="15.57421875" style="0" customWidth="1"/>
    <col min="40" max="40" width="14.00390625" style="0" customWidth="1"/>
    <col min="45" max="45" width="13.00390625" style="0" customWidth="1"/>
    <col min="46" max="46" width="16.57421875" style="0" customWidth="1"/>
    <col min="48" max="48" width="15.57421875" style="0" customWidth="1"/>
    <col min="49" max="49" width="16.57421875" style="0" customWidth="1"/>
    <col min="50" max="50" width="11.57421875" style="0" customWidth="1"/>
    <col min="51" max="51" width="13.00390625" style="0" customWidth="1"/>
    <col min="52" max="52" width="14.00390625" style="0" customWidth="1"/>
    <col min="54" max="54" width="13.00390625" style="0" customWidth="1"/>
    <col min="55" max="55" width="14.00390625" style="0" customWidth="1"/>
    <col min="57" max="57" width="13.00390625" style="0" customWidth="1"/>
    <col min="58" max="59" width="14.00390625" style="0" customWidth="1"/>
    <col min="61" max="61" width="13.00390625" style="0" customWidth="1"/>
  </cols>
  <sheetData>
    <row r="1" ht="12.75">
      <c r="A1" t="s">
        <v>204</v>
      </c>
    </row>
    <row r="2" spans="1:63" ht="12.75">
      <c r="A2" t="s">
        <v>205</v>
      </c>
      <c r="B2" s="2">
        <v>1962</v>
      </c>
      <c r="E2" s="2">
        <v>1963</v>
      </c>
      <c r="H2" s="2">
        <v>1964</v>
      </c>
      <c r="K2" s="2">
        <v>1965</v>
      </c>
      <c r="N2" s="2">
        <v>1966</v>
      </c>
      <c r="Q2" s="2">
        <v>1967</v>
      </c>
      <c r="T2" s="2">
        <v>1968</v>
      </c>
      <c r="W2" s="2">
        <v>1969</v>
      </c>
      <c r="Z2" s="2">
        <v>1970</v>
      </c>
      <c r="AC2" s="2">
        <v>1971</v>
      </c>
      <c r="AF2" s="2">
        <v>1972</v>
      </c>
      <c r="AI2" s="2">
        <v>1973</v>
      </c>
      <c r="AL2" s="2">
        <v>1974</v>
      </c>
      <c r="AO2" s="2">
        <v>1975</v>
      </c>
      <c r="AR2" s="2">
        <v>1976</v>
      </c>
      <c r="AU2" s="2">
        <v>1977</v>
      </c>
      <c r="AX2" s="2">
        <v>1978</v>
      </c>
      <c r="BA2" s="2">
        <v>1979</v>
      </c>
      <c r="BD2" s="2">
        <v>1980</v>
      </c>
      <c r="BH2" s="2">
        <v>1981</v>
      </c>
      <c r="BK2" s="2">
        <v>1982</v>
      </c>
    </row>
    <row r="3" spans="1:65" ht="12.75">
      <c r="A3" s="124" t="s">
        <v>206</v>
      </c>
      <c r="B3" t="s">
        <v>264</v>
      </c>
      <c r="C3" t="s">
        <v>265</v>
      </c>
      <c r="D3" t="s">
        <v>275</v>
      </c>
      <c r="E3" t="s">
        <v>264</v>
      </c>
      <c r="F3" t="s">
        <v>265</v>
      </c>
      <c r="G3" t="s">
        <v>275</v>
      </c>
      <c r="H3" t="s">
        <v>264</v>
      </c>
      <c r="I3" t="s">
        <v>265</v>
      </c>
      <c r="J3" t="s">
        <v>275</v>
      </c>
      <c r="K3" t="s">
        <v>264</v>
      </c>
      <c r="L3" t="s">
        <v>265</v>
      </c>
      <c r="M3" t="s">
        <v>275</v>
      </c>
      <c r="N3" t="s">
        <v>264</v>
      </c>
      <c r="O3" t="s">
        <v>265</v>
      </c>
      <c r="P3" t="s">
        <v>275</v>
      </c>
      <c r="Q3" t="s">
        <v>264</v>
      </c>
      <c r="R3" t="s">
        <v>265</v>
      </c>
      <c r="S3" t="s">
        <v>275</v>
      </c>
      <c r="T3" t="s">
        <v>264</v>
      </c>
      <c r="U3" t="s">
        <v>265</v>
      </c>
      <c r="V3" t="s">
        <v>275</v>
      </c>
      <c r="W3" t="s">
        <v>264</v>
      </c>
      <c r="X3" t="s">
        <v>265</v>
      </c>
      <c r="Y3" t="s">
        <v>275</v>
      </c>
      <c r="Z3" t="s">
        <v>264</v>
      </c>
      <c r="AA3" t="s">
        <v>265</v>
      </c>
      <c r="AB3" t="s">
        <v>275</v>
      </c>
      <c r="AC3" t="s">
        <v>264</v>
      </c>
      <c r="AD3" t="s">
        <v>265</v>
      </c>
      <c r="AE3" t="s">
        <v>275</v>
      </c>
      <c r="AF3" t="s">
        <v>264</v>
      </c>
      <c r="AG3" t="s">
        <v>265</v>
      </c>
      <c r="AH3" t="s">
        <v>275</v>
      </c>
      <c r="AI3" t="s">
        <v>264</v>
      </c>
      <c r="AJ3" t="s">
        <v>265</v>
      </c>
      <c r="AK3" t="s">
        <v>275</v>
      </c>
      <c r="AL3" t="s">
        <v>264</v>
      </c>
      <c r="AM3" t="s">
        <v>265</v>
      </c>
      <c r="AN3" t="s">
        <v>275</v>
      </c>
      <c r="AO3" t="s">
        <v>264</v>
      </c>
      <c r="AP3" t="s">
        <v>265</v>
      </c>
      <c r="AQ3" t="s">
        <v>275</v>
      </c>
      <c r="AR3" t="s">
        <v>264</v>
      </c>
      <c r="AS3" t="s">
        <v>265</v>
      </c>
      <c r="AT3" t="s">
        <v>275</v>
      </c>
      <c r="AU3" t="s">
        <v>264</v>
      </c>
      <c r="AV3" t="s">
        <v>265</v>
      </c>
      <c r="AW3" t="s">
        <v>275</v>
      </c>
      <c r="AX3" t="s">
        <v>264</v>
      </c>
      <c r="AY3" t="s">
        <v>265</v>
      </c>
      <c r="AZ3" t="s">
        <v>275</v>
      </c>
      <c r="BA3" t="s">
        <v>264</v>
      </c>
      <c r="BB3" t="s">
        <v>265</v>
      </c>
      <c r="BC3" t="s">
        <v>275</v>
      </c>
      <c r="BD3" t="s">
        <v>264</v>
      </c>
      <c r="BE3" t="s">
        <v>265</v>
      </c>
      <c r="BF3" t="s">
        <v>275</v>
      </c>
      <c r="BH3" t="s">
        <v>264</v>
      </c>
      <c r="BI3" t="s">
        <v>265</v>
      </c>
      <c r="BJ3" t="s">
        <v>275</v>
      </c>
      <c r="BK3" t="s">
        <v>264</v>
      </c>
      <c r="BL3" t="s">
        <v>265</v>
      </c>
      <c r="BM3" t="s">
        <v>275</v>
      </c>
    </row>
    <row r="4" spans="1:67" ht="12.75">
      <c r="A4" t="s">
        <v>207</v>
      </c>
      <c r="C4" s="125">
        <v>335973</v>
      </c>
      <c r="D4" s="125">
        <v>1925998</v>
      </c>
      <c r="E4">
        <v>46</v>
      </c>
      <c r="F4" s="126">
        <v>382228</v>
      </c>
      <c r="G4" s="126">
        <v>1930060</v>
      </c>
      <c r="H4">
        <v>45</v>
      </c>
      <c r="I4" s="126">
        <v>417635</v>
      </c>
      <c r="J4" s="126">
        <v>1486853</v>
      </c>
      <c r="K4">
        <v>45</v>
      </c>
      <c r="L4" s="126">
        <v>458417</v>
      </c>
      <c r="M4" s="126">
        <v>1342931</v>
      </c>
      <c r="N4">
        <v>45</v>
      </c>
      <c r="O4" s="126">
        <v>525603</v>
      </c>
      <c r="P4" s="126">
        <v>1381484</v>
      </c>
      <c r="Q4" s="126">
        <v>45</v>
      </c>
      <c r="R4" s="126">
        <v>639032</v>
      </c>
      <c r="S4" s="126">
        <v>1583006</v>
      </c>
      <c r="T4" s="126">
        <v>45</v>
      </c>
      <c r="U4" s="126">
        <v>668110</v>
      </c>
      <c r="V4" s="126">
        <v>1536711</v>
      </c>
      <c r="W4">
        <v>41</v>
      </c>
      <c r="X4">
        <v>736170</v>
      </c>
      <c r="Y4" s="126">
        <v>1809379</v>
      </c>
      <c r="Z4">
        <v>41</v>
      </c>
      <c r="AA4" s="126">
        <v>798759</v>
      </c>
      <c r="AB4" s="126">
        <v>1885619</v>
      </c>
      <c r="AC4" s="126">
        <v>42</v>
      </c>
      <c r="AD4" s="126">
        <v>1108881</v>
      </c>
      <c r="AE4" s="126">
        <v>2633158</v>
      </c>
      <c r="AF4" s="126">
        <v>40</v>
      </c>
      <c r="AG4" s="126">
        <v>1112136</v>
      </c>
      <c r="AH4" s="126">
        <v>3186179</v>
      </c>
      <c r="AI4" s="126">
        <v>40</v>
      </c>
      <c r="AJ4" s="126">
        <v>1017178</v>
      </c>
      <c r="AK4" s="126">
        <v>3325198</v>
      </c>
      <c r="AL4" s="126">
        <v>39</v>
      </c>
      <c r="AM4" s="126">
        <v>1163194</v>
      </c>
      <c r="AN4" s="126">
        <v>3532460</v>
      </c>
      <c r="AO4" s="126"/>
      <c r="AP4" s="126"/>
      <c r="AQ4" s="126"/>
      <c r="AR4" s="126">
        <v>38</v>
      </c>
      <c r="AS4" s="126">
        <v>1443778</v>
      </c>
      <c r="AT4" s="126">
        <v>3651539</v>
      </c>
      <c r="AU4">
        <v>35</v>
      </c>
      <c r="AV4" s="126">
        <v>1265157</v>
      </c>
      <c r="AW4" s="126">
        <v>2840756</v>
      </c>
      <c r="AX4" s="126">
        <v>32</v>
      </c>
      <c r="AY4" s="126">
        <v>1377016</v>
      </c>
      <c r="AZ4" s="126">
        <v>3873680</v>
      </c>
      <c r="BA4" s="126">
        <v>30</v>
      </c>
      <c r="BB4" s="126">
        <v>1354798</v>
      </c>
      <c r="BC4" s="126">
        <v>4827740</v>
      </c>
      <c r="BD4" s="126">
        <v>28</v>
      </c>
      <c r="BE4" s="126">
        <v>1828098</v>
      </c>
      <c r="BF4" s="126">
        <v>4781666</v>
      </c>
      <c r="BG4" s="127" t="s">
        <v>208</v>
      </c>
      <c r="BH4" s="126">
        <v>55</v>
      </c>
      <c r="BI4" s="126">
        <v>18349092</v>
      </c>
      <c r="BJ4" s="126"/>
      <c r="BK4" s="126"/>
      <c r="BL4" s="126"/>
      <c r="BM4" s="126"/>
      <c r="BN4" s="126"/>
      <c r="BO4" s="126"/>
    </row>
    <row r="5" spans="1:67" ht="12.75">
      <c r="A5" t="s">
        <v>209</v>
      </c>
      <c r="C5" s="125">
        <v>1421500</v>
      </c>
      <c r="D5" s="125">
        <v>7028592</v>
      </c>
      <c r="E5">
        <v>74</v>
      </c>
      <c r="F5" s="126">
        <v>1909158</v>
      </c>
      <c r="G5" s="126">
        <v>6982757</v>
      </c>
      <c r="H5">
        <v>72</v>
      </c>
      <c r="I5" s="126">
        <v>2067894</v>
      </c>
      <c r="J5" s="126">
        <v>6839452</v>
      </c>
      <c r="K5">
        <v>71</v>
      </c>
      <c r="L5" s="126">
        <v>2254777</v>
      </c>
      <c r="M5" s="126">
        <v>7142879</v>
      </c>
      <c r="N5">
        <v>70</v>
      </c>
      <c r="O5" s="126">
        <v>2394594</v>
      </c>
      <c r="P5" s="126">
        <v>6622907</v>
      </c>
      <c r="Q5" s="126">
        <v>72</v>
      </c>
      <c r="R5" s="126">
        <v>2549586</v>
      </c>
      <c r="S5" s="126">
        <v>7294051</v>
      </c>
      <c r="T5" s="126">
        <v>72</v>
      </c>
      <c r="U5" s="126">
        <v>2915772</v>
      </c>
      <c r="V5" s="126">
        <v>9422782</v>
      </c>
      <c r="W5">
        <v>65</v>
      </c>
      <c r="X5" s="126">
        <v>3520900</v>
      </c>
      <c r="Y5" s="126">
        <v>12317581</v>
      </c>
      <c r="Z5">
        <v>71</v>
      </c>
      <c r="AA5" s="126">
        <v>5319335</v>
      </c>
      <c r="AB5" s="126">
        <v>14806319</v>
      </c>
      <c r="AC5" s="126">
        <v>73</v>
      </c>
      <c r="AD5" s="126">
        <v>6444142</v>
      </c>
      <c r="AE5" s="126">
        <v>16565174</v>
      </c>
      <c r="AF5" s="126">
        <v>73</v>
      </c>
      <c r="AG5" s="126">
        <v>7389517</v>
      </c>
      <c r="AH5" s="126">
        <v>19872804</v>
      </c>
      <c r="AI5" s="126">
        <v>74</v>
      </c>
      <c r="AJ5" s="126">
        <v>8054104</v>
      </c>
      <c r="AK5" s="126">
        <v>19159566</v>
      </c>
      <c r="AL5" s="126">
        <v>72</v>
      </c>
      <c r="AM5" s="126">
        <v>8126943</v>
      </c>
      <c r="AN5" s="126">
        <v>14163285</v>
      </c>
      <c r="AO5" s="126"/>
      <c r="AP5" s="126"/>
      <c r="AQ5" s="126"/>
      <c r="AR5" s="126">
        <v>72</v>
      </c>
      <c r="AS5" s="126">
        <v>9980195</v>
      </c>
      <c r="AT5" s="126">
        <v>18176198</v>
      </c>
      <c r="AU5">
        <v>73</v>
      </c>
      <c r="AV5" s="126">
        <v>10747069</v>
      </c>
      <c r="AW5" s="126">
        <v>17960099</v>
      </c>
      <c r="AX5" s="126">
        <v>66</v>
      </c>
      <c r="AY5" s="126">
        <v>11034340</v>
      </c>
      <c r="AZ5" s="126">
        <v>26937564</v>
      </c>
      <c r="BA5" s="126">
        <v>67</v>
      </c>
      <c r="BB5" s="126">
        <v>12264666</v>
      </c>
      <c r="BC5" s="126">
        <v>28779532</v>
      </c>
      <c r="BD5" s="126">
        <v>67</v>
      </c>
      <c r="BE5" s="126">
        <v>13169089</v>
      </c>
      <c r="BF5" s="126">
        <v>30227722</v>
      </c>
      <c r="BG5" s="128" t="s">
        <v>210</v>
      </c>
      <c r="BH5" s="126">
        <v>9</v>
      </c>
      <c r="BI5" s="126">
        <v>3894625</v>
      </c>
      <c r="BJ5" s="126"/>
      <c r="BK5" s="126"/>
      <c r="BL5" s="126"/>
      <c r="BM5" s="126"/>
      <c r="BN5" s="126"/>
      <c r="BO5" s="126"/>
    </row>
    <row r="6" spans="1:67" ht="12.75">
      <c r="A6" t="s">
        <v>211</v>
      </c>
      <c r="C6" s="126">
        <v>82918</v>
      </c>
      <c r="D6" s="126">
        <v>1001724</v>
      </c>
      <c r="E6">
        <v>17</v>
      </c>
      <c r="F6" s="126">
        <v>535418</v>
      </c>
      <c r="G6" s="126">
        <v>1479907</v>
      </c>
      <c r="H6">
        <v>21</v>
      </c>
      <c r="I6" s="126">
        <v>794081</v>
      </c>
      <c r="J6" s="126">
        <v>1660557</v>
      </c>
      <c r="K6">
        <v>20</v>
      </c>
      <c r="L6" s="126">
        <v>1243849</v>
      </c>
      <c r="M6" s="126">
        <v>1892537</v>
      </c>
      <c r="N6">
        <v>20</v>
      </c>
      <c r="O6" s="126">
        <v>1450587</v>
      </c>
      <c r="P6" s="126">
        <v>2072489</v>
      </c>
      <c r="Q6" s="126">
        <v>20</v>
      </c>
      <c r="R6" s="126">
        <v>1459997</v>
      </c>
      <c r="S6" s="126">
        <v>2252398</v>
      </c>
      <c r="T6" s="126">
        <v>25</v>
      </c>
      <c r="U6" s="126">
        <v>2637367</v>
      </c>
      <c r="V6" s="126">
        <v>3933762</v>
      </c>
      <c r="W6">
        <v>28</v>
      </c>
      <c r="X6" s="126">
        <v>3236998</v>
      </c>
      <c r="Y6" s="126">
        <v>4731140</v>
      </c>
      <c r="Z6">
        <v>27</v>
      </c>
      <c r="AA6" s="126">
        <v>3699364</v>
      </c>
      <c r="AB6" s="126">
        <v>4546734</v>
      </c>
      <c r="AC6" s="126">
        <v>27</v>
      </c>
      <c r="AD6" s="126">
        <v>4191224</v>
      </c>
      <c r="AE6" s="126">
        <v>5093001</v>
      </c>
      <c r="AF6" s="126">
        <v>27</v>
      </c>
      <c r="AG6" s="126">
        <v>4459068</v>
      </c>
      <c r="AH6" s="126">
        <v>6452020</v>
      </c>
      <c r="AI6" s="126">
        <v>31</v>
      </c>
      <c r="AJ6" s="126">
        <v>5278406</v>
      </c>
      <c r="AK6" s="126">
        <v>8752447</v>
      </c>
      <c r="AL6" s="126">
        <v>31</v>
      </c>
      <c r="AM6" s="126">
        <v>5743240</v>
      </c>
      <c r="AN6" s="126">
        <v>7964000</v>
      </c>
      <c r="AO6" s="126"/>
      <c r="AP6" s="126"/>
      <c r="AQ6" s="126"/>
      <c r="AR6" s="126">
        <v>32</v>
      </c>
      <c r="AS6" s="126">
        <v>6120194</v>
      </c>
      <c r="AT6" s="126">
        <v>8875275</v>
      </c>
      <c r="AU6">
        <v>32</v>
      </c>
      <c r="AV6" s="126">
        <v>6725379</v>
      </c>
      <c r="AW6" s="126">
        <v>9107499</v>
      </c>
      <c r="AX6" s="126">
        <v>31</v>
      </c>
      <c r="AY6" s="126">
        <v>6743234</v>
      </c>
      <c r="AZ6" s="126">
        <v>11217549</v>
      </c>
      <c r="BA6" s="126">
        <v>31</v>
      </c>
      <c r="BB6" s="126">
        <v>6826673</v>
      </c>
      <c r="BC6" s="126">
        <v>16173257</v>
      </c>
      <c r="BD6" s="126">
        <v>31</v>
      </c>
      <c r="BE6" s="126">
        <v>7185094</v>
      </c>
      <c r="BF6" s="126">
        <v>19136570</v>
      </c>
      <c r="BG6" s="128" t="s">
        <v>212</v>
      </c>
      <c r="BH6" s="126">
        <v>12</v>
      </c>
      <c r="BI6" s="126">
        <v>5052840</v>
      </c>
      <c r="BJ6" s="126"/>
      <c r="BK6" s="126"/>
      <c r="BL6" s="126"/>
      <c r="BM6" s="126"/>
      <c r="BN6" s="126"/>
      <c r="BO6" s="126"/>
    </row>
    <row r="7" spans="1:67" ht="12.75">
      <c r="A7" t="s">
        <v>213</v>
      </c>
      <c r="C7" s="126">
        <v>2514427</v>
      </c>
      <c r="D7" s="126">
        <v>8910567</v>
      </c>
      <c r="E7">
        <v>89</v>
      </c>
      <c r="F7" s="126">
        <v>3729677</v>
      </c>
      <c r="G7" s="126">
        <v>8871367</v>
      </c>
      <c r="H7">
        <v>100</v>
      </c>
      <c r="I7" s="126">
        <v>4055081</v>
      </c>
      <c r="J7" s="126">
        <v>8776918</v>
      </c>
      <c r="K7">
        <v>100</v>
      </c>
      <c r="L7" s="126">
        <v>4161378</v>
      </c>
      <c r="M7" s="126">
        <v>8472057</v>
      </c>
      <c r="N7">
        <v>101</v>
      </c>
      <c r="O7" s="126">
        <v>4623737</v>
      </c>
      <c r="P7" s="126">
        <v>8706259</v>
      </c>
      <c r="Q7" s="126">
        <v>95</v>
      </c>
      <c r="R7" s="126">
        <v>4648942</v>
      </c>
      <c r="S7" s="126">
        <v>8910016</v>
      </c>
      <c r="T7" s="126">
        <v>93</v>
      </c>
      <c r="U7" s="126">
        <v>4726436</v>
      </c>
      <c r="V7" s="126">
        <v>9703591</v>
      </c>
      <c r="W7">
        <v>83</v>
      </c>
      <c r="X7" s="126">
        <v>4464032</v>
      </c>
      <c r="Y7" s="126">
        <v>11969049</v>
      </c>
      <c r="Z7">
        <v>79</v>
      </c>
      <c r="AA7" s="126">
        <v>4565069</v>
      </c>
      <c r="AB7" s="126">
        <v>11295836</v>
      </c>
      <c r="AC7" s="126">
        <v>75</v>
      </c>
      <c r="AD7" s="126">
        <v>5072455</v>
      </c>
      <c r="AE7" s="126">
        <v>10067330</v>
      </c>
      <c r="AF7" s="126">
        <v>73</v>
      </c>
      <c r="AG7" s="126">
        <v>5364774</v>
      </c>
      <c r="AH7" s="126">
        <v>12297661</v>
      </c>
      <c r="AI7" s="126">
        <v>73</v>
      </c>
      <c r="AJ7" s="126">
        <v>5660710</v>
      </c>
      <c r="AK7" s="126">
        <v>11345516</v>
      </c>
      <c r="AL7" s="126">
        <v>66</v>
      </c>
      <c r="AM7" s="126">
        <v>6188418</v>
      </c>
      <c r="AN7" s="126">
        <v>9318769</v>
      </c>
      <c r="AO7" s="126"/>
      <c r="AP7" s="126"/>
      <c r="AQ7" s="126"/>
      <c r="AR7" s="126">
        <v>53</v>
      </c>
      <c r="AS7" s="126">
        <v>5369956</v>
      </c>
      <c r="AT7" s="126">
        <v>8844082</v>
      </c>
      <c r="AU7">
        <v>52</v>
      </c>
      <c r="AV7" s="126">
        <v>5381254</v>
      </c>
      <c r="AW7" s="126">
        <v>8176611</v>
      </c>
      <c r="AX7" s="126">
        <v>54</v>
      </c>
      <c r="AY7" s="126">
        <v>5555366</v>
      </c>
      <c r="AZ7" s="126">
        <v>12341436</v>
      </c>
      <c r="BA7" s="126">
        <v>51</v>
      </c>
      <c r="BB7" s="126">
        <v>5157933</v>
      </c>
      <c r="BC7" s="126">
        <v>12518931</v>
      </c>
      <c r="BD7" s="126">
        <v>50</v>
      </c>
      <c r="BE7" s="126">
        <v>5855858</v>
      </c>
      <c r="BF7" s="126">
        <v>13580388</v>
      </c>
      <c r="BG7" s="128" t="s">
        <v>214</v>
      </c>
      <c r="BH7" s="126">
        <v>8</v>
      </c>
      <c r="BI7" s="126">
        <v>1064019</v>
      </c>
      <c r="BJ7" s="126"/>
      <c r="BK7" s="126"/>
      <c r="BL7" s="126"/>
      <c r="BM7" s="126"/>
      <c r="BN7" s="126"/>
      <c r="BO7" s="126"/>
    </row>
    <row r="8" spans="1:67" ht="12.75">
      <c r="A8" t="s">
        <v>215</v>
      </c>
      <c r="C8" s="126">
        <v>203944</v>
      </c>
      <c r="D8" s="126">
        <v>431946</v>
      </c>
      <c r="E8">
        <v>17</v>
      </c>
      <c r="F8" s="126">
        <v>212944</v>
      </c>
      <c r="G8" s="126">
        <v>434185</v>
      </c>
      <c r="H8">
        <v>16</v>
      </c>
      <c r="I8" s="126">
        <v>217364</v>
      </c>
      <c r="J8" s="126">
        <v>367095</v>
      </c>
      <c r="K8">
        <v>16</v>
      </c>
      <c r="L8" s="126">
        <v>237364</v>
      </c>
      <c r="M8" s="126">
        <v>337868</v>
      </c>
      <c r="N8">
        <v>16</v>
      </c>
      <c r="O8" s="126">
        <v>237364</v>
      </c>
      <c r="P8" s="126">
        <v>270085</v>
      </c>
      <c r="Q8" s="126">
        <v>15</v>
      </c>
      <c r="R8" s="126">
        <v>234484</v>
      </c>
      <c r="S8" s="126">
        <v>264971</v>
      </c>
      <c r="T8" s="126">
        <v>15</v>
      </c>
      <c r="U8" s="126">
        <v>234484</v>
      </c>
      <c r="V8" s="126">
        <v>287981</v>
      </c>
      <c r="W8">
        <v>13</v>
      </c>
      <c r="X8" s="126">
        <v>260234</v>
      </c>
      <c r="Y8" s="126">
        <v>523310</v>
      </c>
      <c r="Z8">
        <v>13</v>
      </c>
      <c r="AA8" s="126">
        <v>280977</v>
      </c>
      <c r="AB8" s="126">
        <v>510425</v>
      </c>
      <c r="AC8" s="126">
        <v>11</v>
      </c>
      <c r="AD8" s="126">
        <v>297738</v>
      </c>
      <c r="AE8" s="126">
        <v>532571</v>
      </c>
      <c r="AF8" s="126">
        <v>11</v>
      </c>
      <c r="AG8" s="126">
        <v>299418</v>
      </c>
      <c r="AH8" s="126">
        <v>638834</v>
      </c>
      <c r="AI8" s="126">
        <v>11</v>
      </c>
      <c r="AJ8" s="126">
        <v>317421</v>
      </c>
      <c r="AK8" s="126">
        <v>703927</v>
      </c>
      <c r="AL8" s="126">
        <v>10</v>
      </c>
      <c r="AM8" s="126">
        <v>379485</v>
      </c>
      <c r="AN8" s="126">
        <v>458727</v>
      </c>
      <c r="AO8" s="126"/>
      <c r="AP8" s="126"/>
      <c r="AQ8" s="126"/>
      <c r="AR8" s="126">
        <v>7</v>
      </c>
      <c r="AS8" s="126">
        <v>381915</v>
      </c>
      <c r="AT8" s="126">
        <v>495906</v>
      </c>
      <c r="AU8">
        <v>7</v>
      </c>
      <c r="AV8" s="126">
        <v>418704</v>
      </c>
      <c r="AW8" s="126">
        <v>464864</v>
      </c>
      <c r="AX8" s="126">
        <v>7</v>
      </c>
      <c r="AY8" s="126">
        <v>443683</v>
      </c>
      <c r="AZ8" s="126">
        <v>685490</v>
      </c>
      <c r="BA8" s="126">
        <v>6</v>
      </c>
      <c r="BB8" s="126">
        <v>440074</v>
      </c>
      <c r="BC8" s="126">
        <v>1074426</v>
      </c>
      <c r="BD8" s="126">
        <v>6</v>
      </c>
      <c r="BE8" s="126">
        <v>688168</v>
      </c>
      <c r="BF8" s="126">
        <v>1423202</v>
      </c>
      <c r="BG8" s="128" t="s">
        <v>216</v>
      </c>
      <c r="BH8" s="126">
        <v>18</v>
      </c>
      <c r="BI8" s="126">
        <v>4514990</v>
      </c>
      <c r="BJ8" s="126"/>
      <c r="BK8" s="126"/>
      <c r="BL8" s="126"/>
      <c r="BM8" s="126"/>
      <c r="BN8" s="126"/>
      <c r="BO8" s="126"/>
    </row>
    <row r="9" spans="1:67" ht="12.75">
      <c r="A9" t="s">
        <v>217</v>
      </c>
      <c r="C9" s="126">
        <v>1396308</v>
      </c>
      <c r="D9" s="126">
        <v>7913094</v>
      </c>
      <c r="E9">
        <v>91</v>
      </c>
      <c r="F9" s="126">
        <v>1671183</v>
      </c>
      <c r="G9" s="126">
        <v>7636314</v>
      </c>
      <c r="H9">
        <v>95</v>
      </c>
      <c r="I9" s="126">
        <v>1821588</v>
      </c>
      <c r="J9" s="126">
        <v>6924555</v>
      </c>
      <c r="K9">
        <v>97</v>
      </c>
      <c r="L9" s="126">
        <v>1964890</v>
      </c>
      <c r="M9" s="126">
        <v>6228109</v>
      </c>
      <c r="N9">
        <v>94</v>
      </c>
      <c r="O9" s="126">
        <v>2205611</v>
      </c>
      <c r="P9" s="126">
        <v>6366354</v>
      </c>
      <c r="Q9" s="126">
        <v>82</v>
      </c>
      <c r="R9" s="126">
        <v>2185756</v>
      </c>
      <c r="S9" s="126">
        <v>6610068</v>
      </c>
      <c r="T9" s="126">
        <v>83</v>
      </c>
      <c r="U9" s="126">
        <v>2419869</v>
      </c>
      <c r="V9" s="126">
        <v>7449095</v>
      </c>
      <c r="W9">
        <v>84</v>
      </c>
      <c r="X9" s="126">
        <v>2613227</v>
      </c>
      <c r="Y9" s="126">
        <v>9866954</v>
      </c>
      <c r="Z9">
        <v>85</v>
      </c>
      <c r="AA9" s="126">
        <v>2808667</v>
      </c>
      <c r="AB9" s="126">
        <v>9772189</v>
      </c>
      <c r="AC9" s="126">
        <v>81</v>
      </c>
      <c r="AD9" s="126">
        <v>2988138</v>
      </c>
      <c r="AE9" s="126">
        <v>10521211</v>
      </c>
      <c r="AF9" s="126">
        <v>75</v>
      </c>
      <c r="AG9" s="126">
        <v>2976833</v>
      </c>
      <c r="AH9" s="126">
        <v>15561819</v>
      </c>
      <c r="AI9" s="126">
        <v>77</v>
      </c>
      <c r="AJ9" s="126">
        <v>2997570</v>
      </c>
      <c r="AK9" s="126">
        <v>20292847</v>
      </c>
      <c r="AL9" s="126">
        <v>72</v>
      </c>
      <c r="AM9" s="126">
        <v>3194455</v>
      </c>
      <c r="AN9" s="126">
        <v>12556323</v>
      </c>
      <c r="AO9" s="128" t="s">
        <v>218</v>
      </c>
      <c r="AP9" s="126"/>
      <c r="AQ9" s="126"/>
      <c r="AR9" s="126">
        <v>66</v>
      </c>
      <c r="AS9" s="126">
        <v>3579997</v>
      </c>
      <c r="AT9" s="126">
        <v>13661116</v>
      </c>
      <c r="AU9">
        <v>64</v>
      </c>
      <c r="AV9" s="126">
        <v>3733489</v>
      </c>
      <c r="AW9" s="126">
        <v>12138507</v>
      </c>
      <c r="AX9" s="126">
        <v>65</v>
      </c>
      <c r="AY9" s="126">
        <v>3727516</v>
      </c>
      <c r="AZ9" s="126">
        <v>19358587</v>
      </c>
      <c r="BA9" s="126">
        <v>63</v>
      </c>
      <c r="BB9" s="126">
        <v>4095705</v>
      </c>
      <c r="BC9" s="126">
        <v>22108235</v>
      </c>
      <c r="BD9" s="126">
        <v>62</v>
      </c>
      <c r="BE9" s="126">
        <v>4477926</v>
      </c>
      <c r="BF9" s="126">
        <v>30310205</v>
      </c>
      <c r="BG9" s="128" t="s">
        <v>219</v>
      </c>
      <c r="BH9" s="126">
        <v>2</v>
      </c>
      <c r="BI9" s="126">
        <v>3489750</v>
      </c>
      <c r="BJ9" s="126"/>
      <c r="BK9" s="126"/>
      <c r="BL9" s="126"/>
      <c r="BM9" s="126"/>
      <c r="BN9" s="126"/>
      <c r="BO9" s="126"/>
    </row>
    <row r="10" spans="1:67" ht="12.75">
      <c r="A10" t="s">
        <v>220</v>
      </c>
      <c r="C10" s="126">
        <v>1237224</v>
      </c>
      <c r="D10" s="126">
        <v>3007632</v>
      </c>
      <c r="E10">
        <v>22</v>
      </c>
      <c r="F10" s="126">
        <v>1362928</v>
      </c>
      <c r="G10" s="126">
        <v>2548264</v>
      </c>
      <c r="H10">
        <v>21</v>
      </c>
      <c r="I10" s="126">
        <v>1476046</v>
      </c>
      <c r="J10" s="126">
        <v>2265772</v>
      </c>
      <c r="K10">
        <v>21</v>
      </c>
      <c r="L10" s="126">
        <v>1462956</v>
      </c>
      <c r="M10" s="126">
        <v>2491455</v>
      </c>
      <c r="N10">
        <v>21</v>
      </c>
      <c r="O10" s="126">
        <v>1548143</v>
      </c>
      <c r="P10" s="126">
        <v>2344931</v>
      </c>
      <c r="Q10" s="126">
        <v>20</v>
      </c>
      <c r="R10" s="126">
        <v>1656863</v>
      </c>
      <c r="S10" s="126">
        <v>2246400</v>
      </c>
      <c r="T10" s="126">
        <v>20</v>
      </c>
      <c r="U10" s="126">
        <v>1671556</v>
      </c>
      <c r="V10" s="126">
        <v>226732</v>
      </c>
      <c r="W10">
        <v>17</v>
      </c>
      <c r="X10" s="126">
        <v>1923005</v>
      </c>
      <c r="Y10" s="126">
        <v>3453955</v>
      </c>
      <c r="Z10">
        <v>16</v>
      </c>
      <c r="AA10" s="126">
        <v>2161043</v>
      </c>
      <c r="AB10" s="126">
        <v>3613104</v>
      </c>
      <c r="AC10" s="126">
        <v>15</v>
      </c>
      <c r="AD10" s="126">
        <v>1718110</v>
      </c>
      <c r="AE10" s="126">
        <v>3137949</v>
      </c>
      <c r="AF10" s="126">
        <v>15</v>
      </c>
      <c r="AG10" s="126">
        <v>1756216</v>
      </c>
      <c r="AH10" s="126">
        <v>4912551</v>
      </c>
      <c r="AI10" s="126">
        <v>15</v>
      </c>
      <c r="AJ10" s="126">
        <v>1768608</v>
      </c>
      <c r="AK10" s="126">
        <v>3587315</v>
      </c>
      <c r="AL10" s="126">
        <v>14</v>
      </c>
      <c r="AM10" s="126">
        <v>1926754</v>
      </c>
      <c r="AN10" s="126">
        <v>2106459</v>
      </c>
      <c r="AO10" s="126"/>
      <c r="AP10" s="126"/>
      <c r="AQ10" s="126"/>
      <c r="AR10" s="126">
        <v>13</v>
      </c>
      <c r="AS10" s="126">
        <v>1684233</v>
      </c>
      <c r="AT10" s="126">
        <v>3702125</v>
      </c>
      <c r="AU10">
        <v>12</v>
      </c>
      <c r="AV10" s="126">
        <v>1795580</v>
      </c>
      <c r="AW10" s="126">
        <v>4095061</v>
      </c>
      <c r="AX10" s="126">
        <v>10</v>
      </c>
      <c r="AY10" s="126">
        <v>1396823</v>
      </c>
      <c r="AZ10" s="126">
        <v>6828847</v>
      </c>
      <c r="BA10" s="126">
        <v>9</v>
      </c>
      <c r="BB10" s="126">
        <v>1384335</v>
      </c>
      <c r="BC10" s="126">
        <v>4194648</v>
      </c>
      <c r="BD10" s="126">
        <v>9</v>
      </c>
      <c r="BE10" s="126">
        <v>1603007</v>
      </c>
      <c r="BF10" s="126">
        <v>2738522</v>
      </c>
      <c r="BG10" s="128" t="s">
        <v>221</v>
      </c>
      <c r="BH10" s="126">
        <v>6</v>
      </c>
      <c r="BI10" s="126">
        <v>332868</v>
      </c>
      <c r="BJ10" s="126"/>
      <c r="BK10" s="126"/>
      <c r="BL10" s="126"/>
      <c r="BM10" s="126"/>
      <c r="BN10" s="126"/>
      <c r="BO10" s="126"/>
    </row>
    <row r="11" spans="1:67" ht="12.75">
      <c r="A11" t="s">
        <v>222</v>
      </c>
      <c r="C11" s="126">
        <v>851179</v>
      </c>
      <c r="D11" s="126">
        <v>4142244</v>
      </c>
      <c r="E11">
        <v>61</v>
      </c>
      <c r="F11" s="126">
        <v>1055965</v>
      </c>
      <c r="G11" s="126">
        <v>4321429</v>
      </c>
      <c r="H11">
        <v>61</v>
      </c>
      <c r="I11" s="126">
        <v>1237001</v>
      </c>
      <c r="J11" s="126">
        <v>4530450</v>
      </c>
      <c r="K11">
        <v>62</v>
      </c>
      <c r="L11" s="126">
        <v>1388849</v>
      </c>
      <c r="M11" s="126">
        <v>4248239</v>
      </c>
      <c r="N11">
        <v>63</v>
      </c>
      <c r="O11" s="126">
        <v>1485082</v>
      </c>
      <c r="P11" s="126">
        <v>3241571</v>
      </c>
      <c r="Q11" s="126">
        <v>62</v>
      </c>
      <c r="R11" s="126">
        <v>1624435</v>
      </c>
      <c r="S11" s="126">
        <v>3601406</v>
      </c>
      <c r="T11" s="126">
        <v>60</v>
      </c>
      <c r="U11" s="126">
        <v>1795450</v>
      </c>
      <c r="V11" s="126">
        <v>3687245</v>
      </c>
      <c r="W11">
        <v>58</v>
      </c>
      <c r="X11" s="126">
        <v>1910201</v>
      </c>
      <c r="Y11" s="126">
        <v>4352345</v>
      </c>
      <c r="Z11">
        <v>54</v>
      </c>
      <c r="AA11" s="126">
        <v>2128292</v>
      </c>
      <c r="AB11" s="126">
        <v>4474849</v>
      </c>
      <c r="AC11" s="126">
        <v>49</v>
      </c>
      <c r="AD11" s="126">
        <v>2070165</v>
      </c>
      <c r="AE11" s="126">
        <v>4179766</v>
      </c>
      <c r="AF11" s="126">
        <v>48</v>
      </c>
      <c r="AG11" s="126">
        <v>2101092</v>
      </c>
      <c r="AH11" s="126">
        <v>5262588</v>
      </c>
      <c r="AI11" s="126">
        <v>47</v>
      </c>
      <c r="AJ11" s="126">
        <v>2131982</v>
      </c>
      <c r="AK11" s="126">
        <v>5209258</v>
      </c>
      <c r="AL11" s="126">
        <v>46</v>
      </c>
      <c r="AM11" s="126">
        <v>2215445</v>
      </c>
      <c r="AN11" s="126">
        <v>3722935</v>
      </c>
      <c r="AO11" s="126"/>
      <c r="AP11" s="126"/>
      <c r="AQ11" s="126"/>
      <c r="AR11" s="126">
        <v>44</v>
      </c>
      <c r="AS11" s="126">
        <v>2465326</v>
      </c>
      <c r="AT11" s="126">
        <v>5476843</v>
      </c>
      <c r="AU11">
        <v>44</v>
      </c>
      <c r="AV11" s="126">
        <v>2582212</v>
      </c>
      <c r="AW11" s="126">
        <v>4781233</v>
      </c>
      <c r="AX11" s="126">
        <v>42</v>
      </c>
      <c r="AY11" s="126">
        <v>2763019</v>
      </c>
      <c r="AZ11" s="126">
        <v>7878628</v>
      </c>
      <c r="BA11" s="126">
        <v>39</v>
      </c>
      <c r="BB11" s="126">
        <v>3128434</v>
      </c>
      <c r="BC11" s="126">
        <v>9077546</v>
      </c>
      <c r="BD11" s="126">
        <v>39</v>
      </c>
      <c r="BE11" s="126">
        <v>3447411</v>
      </c>
      <c r="BF11" s="126">
        <v>11746244</v>
      </c>
      <c r="BG11" s="127" t="s">
        <v>223</v>
      </c>
      <c r="BH11" s="126">
        <v>44</v>
      </c>
      <c r="BI11" s="126">
        <v>4116543</v>
      </c>
      <c r="BJ11" s="126"/>
      <c r="BK11" s="126"/>
      <c r="BL11" s="126"/>
      <c r="BM11" s="126"/>
      <c r="BN11" s="126"/>
      <c r="BO11" s="126"/>
    </row>
    <row r="12" spans="1:67" ht="12.75">
      <c r="A12" t="s">
        <v>224</v>
      </c>
      <c r="C12" s="126">
        <v>318836</v>
      </c>
      <c r="D12" s="126">
        <v>2623925</v>
      </c>
      <c r="E12">
        <v>9</v>
      </c>
      <c r="F12" s="126">
        <v>346936</v>
      </c>
      <c r="G12" s="126">
        <v>2179684</v>
      </c>
      <c r="H12">
        <v>9</v>
      </c>
      <c r="I12" s="126">
        <v>491986</v>
      </c>
      <c r="J12" s="126">
        <v>1862646</v>
      </c>
      <c r="K12">
        <v>10</v>
      </c>
      <c r="L12" s="126">
        <v>526453</v>
      </c>
      <c r="M12" s="126">
        <v>2357832</v>
      </c>
      <c r="N12">
        <v>10</v>
      </c>
      <c r="O12" s="126">
        <v>558493</v>
      </c>
      <c r="P12" s="126">
        <v>2321622</v>
      </c>
      <c r="Q12" s="126">
        <v>10</v>
      </c>
      <c r="R12" s="126">
        <v>563523</v>
      </c>
      <c r="S12" s="126">
        <v>2235561</v>
      </c>
      <c r="T12" s="126">
        <v>10</v>
      </c>
      <c r="U12" s="126">
        <v>559114</v>
      </c>
      <c r="V12" s="126">
        <v>2607877</v>
      </c>
      <c r="W12">
        <v>9</v>
      </c>
      <c r="X12" s="126">
        <v>565114</v>
      </c>
      <c r="Y12" s="126">
        <v>4715151</v>
      </c>
      <c r="Z12">
        <v>9</v>
      </c>
      <c r="AA12" s="126">
        <v>695620</v>
      </c>
      <c r="AB12" s="126">
        <v>5441477</v>
      </c>
      <c r="AC12" s="126">
        <v>9</v>
      </c>
      <c r="AD12" s="126">
        <v>722836</v>
      </c>
      <c r="AE12" s="126">
        <v>5270488</v>
      </c>
      <c r="AF12" s="126">
        <v>9</v>
      </c>
      <c r="AG12" s="126">
        <v>742757</v>
      </c>
      <c r="AH12" s="126">
        <v>7473184</v>
      </c>
      <c r="AI12" s="126">
        <v>7</v>
      </c>
      <c r="AJ12" s="126">
        <v>763865</v>
      </c>
      <c r="AK12" s="126">
        <v>5461672</v>
      </c>
      <c r="AL12" s="126">
        <v>6</v>
      </c>
      <c r="AM12" s="126">
        <v>762365</v>
      </c>
      <c r="AN12" s="126">
        <v>2633650</v>
      </c>
      <c r="AO12" s="126"/>
      <c r="AP12" s="126"/>
      <c r="AQ12" s="126"/>
      <c r="AR12" s="126">
        <v>6</v>
      </c>
      <c r="AS12" s="126">
        <v>762437</v>
      </c>
      <c r="AT12" s="126">
        <v>5036805</v>
      </c>
      <c r="AU12">
        <v>6</v>
      </c>
      <c r="AV12" s="126">
        <v>869076</v>
      </c>
      <c r="AW12" s="126">
        <v>5021379</v>
      </c>
      <c r="AX12" s="126">
        <v>6</v>
      </c>
      <c r="AY12" s="126">
        <v>869719</v>
      </c>
      <c r="AZ12" s="126">
        <v>5514773</v>
      </c>
      <c r="BA12" s="126">
        <v>6</v>
      </c>
      <c r="BB12" s="126">
        <v>870624</v>
      </c>
      <c r="BC12" s="126">
        <v>3895871</v>
      </c>
      <c r="BD12" s="126">
        <v>6</v>
      </c>
      <c r="BE12" s="126">
        <v>870630</v>
      </c>
      <c r="BF12" s="126">
        <v>3120379</v>
      </c>
      <c r="BG12" s="128" t="s">
        <v>225</v>
      </c>
      <c r="BH12" s="126">
        <v>18</v>
      </c>
      <c r="BI12" s="126">
        <v>1964434</v>
      </c>
      <c r="BJ12" s="126"/>
      <c r="BK12" s="126"/>
      <c r="BL12" s="126"/>
      <c r="BM12" s="126"/>
      <c r="BN12" s="126"/>
      <c r="BO12" s="126"/>
    </row>
    <row r="13" spans="1:67" ht="12.75">
      <c r="A13" t="s">
        <v>226</v>
      </c>
      <c r="C13" s="126">
        <v>117478</v>
      </c>
      <c r="D13" s="126">
        <v>407107</v>
      </c>
      <c r="E13">
        <v>12</v>
      </c>
      <c r="F13" s="126">
        <v>141767</v>
      </c>
      <c r="G13" s="126">
        <v>418926</v>
      </c>
      <c r="H13">
        <v>12</v>
      </c>
      <c r="I13" s="126">
        <v>151440</v>
      </c>
      <c r="J13" s="126">
        <v>423216</v>
      </c>
      <c r="K13">
        <v>11</v>
      </c>
      <c r="L13" s="126">
        <v>147240</v>
      </c>
      <c r="M13" s="126">
        <v>357956</v>
      </c>
      <c r="N13">
        <v>11</v>
      </c>
      <c r="O13" s="126">
        <v>136990</v>
      </c>
      <c r="P13" s="126">
        <v>273469</v>
      </c>
      <c r="Q13" s="126">
        <v>11</v>
      </c>
      <c r="R13" s="126">
        <v>139692</v>
      </c>
      <c r="S13" s="126">
        <v>240739</v>
      </c>
      <c r="T13" s="126">
        <v>10</v>
      </c>
      <c r="U13" s="126">
        <v>146799</v>
      </c>
      <c r="V13" s="126">
        <v>242097</v>
      </c>
      <c r="W13">
        <v>10</v>
      </c>
      <c r="X13" s="126">
        <v>153494</v>
      </c>
      <c r="Y13" s="126">
        <v>299177</v>
      </c>
      <c r="Z13">
        <v>10</v>
      </c>
      <c r="AA13" s="126">
        <v>157543</v>
      </c>
      <c r="AB13" s="126">
        <v>293187</v>
      </c>
      <c r="AC13" s="126">
        <v>8</v>
      </c>
      <c r="AD13" s="126">
        <v>131082</v>
      </c>
      <c r="AE13" s="126">
        <v>262915</v>
      </c>
      <c r="AF13" s="126">
        <v>7</v>
      </c>
      <c r="AG13" s="126">
        <v>131821</v>
      </c>
      <c r="AH13" s="126">
        <v>261832</v>
      </c>
      <c r="AI13" s="126">
        <v>7</v>
      </c>
      <c r="AJ13" s="126">
        <v>144221</v>
      </c>
      <c r="AK13" s="126">
        <v>276455</v>
      </c>
      <c r="AL13" s="126">
        <v>6</v>
      </c>
      <c r="AM13" s="126">
        <v>133747</v>
      </c>
      <c r="AN13" s="126">
        <v>226054</v>
      </c>
      <c r="AO13" s="126"/>
      <c r="AP13" s="126"/>
      <c r="AQ13" s="126"/>
      <c r="AR13" s="126">
        <v>6</v>
      </c>
      <c r="AS13" s="126">
        <v>153611</v>
      </c>
      <c r="AT13" s="126">
        <v>298945</v>
      </c>
      <c r="AU13">
        <v>6</v>
      </c>
      <c r="AV13" s="126">
        <v>153611</v>
      </c>
      <c r="AW13" s="126">
        <v>262437</v>
      </c>
      <c r="AX13" s="126">
        <v>4</v>
      </c>
      <c r="AY13" s="126">
        <v>109489</v>
      </c>
      <c r="AZ13" s="126">
        <v>224740</v>
      </c>
      <c r="BA13" s="126">
        <v>4</v>
      </c>
      <c r="BB13" s="126">
        <v>109489</v>
      </c>
      <c r="BC13" s="126">
        <v>257067</v>
      </c>
      <c r="BD13" s="126">
        <v>4</v>
      </c>
      <c r="BE13" s="126">
        <v>109489</v>
      </c>
      <c r="BF13" s="126">
        <v>284229</v>
      </c>
      <c r="BG13" s="128" t="s">
        <v>227</v>
      </c>
      <c r="BH13" s="126">
        <v>4</v>
      </c>
      <c r="BI13" s="126">
        <v>423887</v>
      </c>
      <c r="BJ13" s="126"/>
      <c r="BK13" s="126"/>
      <c r="BL13" s="126"/>
      <c r="BM13" s="126"/>
      <c r="BN13" s="126"/>
      <c r="BO13" s="126"/>
    </row>
    <row r="14" spans="1:67" ht="12.75">
      <c r="A14" t="s">
        <v>228</v>
      </c>
      <c r="C14" s="126">
        <v>46937</v>
      </c>
      <c r="D14" s="126">
        <v>155115</v>
      </c>
      <c r="E14">
        <v>8</v>
      </c>
      <c r="F14" s="126">
        <v>54125</v>
      </c>
      <c r="G14" s="126">
        <v>139586</v>
      </c>
      <c r="H14">
        <v>8</v>
      </c>
      <c r="I14" s="126">
        <v>60250</v>
      </c>
      <c r="J14" s="126">
        <v>139388</v>
      </c>
      <c r="K14">
        <v>8</v>
      </c>
      <c r="L14" s="126">
        <v>60250</v>
      </c>
      <c r="M14" s="126">
        <v>122683</v>
      </c>
      <c r="N14">
        <v>6</v>
      </c>
      <c r="O14" s="126">
        <v>57677</v>
      </c>
      <c r="P14" s="126">
        <v>106360</v>
      </c>
      <c r="Q14" s="126">
        <v>6</v>
      </c>
      <c r="R14" s="126">
        <v>59191</v>
      </c>
      <c r="S14" s="126">
        <v>119923</v>
      </c>
      <c r="T14" s="126">
        <v>6</v>
      </c>
      <c r="U14" s="126">
        <v>63419</v>
      </c>
      <c r="V14" s="126">
        <v>118245</v>
      </c>
      <c r="W14">
        <v>6</v>
      </c>
      <c r="X14" s="126">
        <v>63419</v>
      </c>
      <c r="Y14" s="126">
        <v>130228</v>
      </c>
      <c r="Z14">
        <v>6</v>
      </c>
      <c r="AA14" s="126">
        <v>63419</v>
      </c>
      <c r="AB14" s="126">
        <v>136659</v>
      </c>
      <c r="AC14" s="126">
        <v>6</v>
      </c>
      <c r="AD14" s="126">
        <v>72987</v>
      </c>
      <c r="AE14" s="126">
        <v>169132</v>
      </c>
      <c r="AF14" s="126">
        <v>6</v>
      </c>
      <c r="AG14" s="126">
        <v>68446</v>
      </c>
      <c r="AH14" s="126">
        <v>218863</v>
      </c>
      <c r="AI14" s="126">
        <v>6</v>
      </c>
      <c r="AJ14" s="126">
        <v>78750</v>
      </c>
      <c r="AK14" s="126">
        <v>233031</v>
      </c>
      <c r="AL14" s="126">
        <v>5</v>
      </c>
      <c r="AM14" s="126">
        <v>78750</v>
      </c>
      <c r="AN14" s="126">
        <v>213668</v>
      </c>
      <c r="AO14" s="126"/>
      <c r="AP14" s="126"/>
      <c r="AQ14" s="126"/>
      <c r="AR14" s="126">
        <v>5</v>
      </c>
      <c r="AS14" s="126">
        <v>93428</v>
      </c>
      <c r="AT14" s="126">
        <v>271451</v>
      </c>
      <c r="AU14">
        <v>5</v>
      </c>
      <c r="AV14" s="126">
        <v>93428</v>
      </c>
      <c r="AW14" s="126">
        <v>236416</v>
      </c>
      <c r="AX14" s="126">
        <v>5</v>
      </c>
      <c r="AY14" s="126">
        <v>93428</v>
      </c>
      <c r="AZ14" s="126">
        <v>279461</v>
      </c>
      <c r="BA14" s="126">
        <v>5</v>
      </c>
      <c r="BB14" s="126">
        <v>105378</v>
      </c>
      <c r="BC14" s="126">
        <v>289869</v>
      </c>
      <c r="BD14" s="126">
        <v>5</v>
      </c>
      <c r="BE14" s="126">
        <v>127711</v>
      </c>
      <c r="BF14" s="126">
        <v>307598</v>
      </c>
      <c r="BG14" s="128" t="s">
        <v>229</v>
      </c>
      <c r="BH14" s="126">
        <v>22</v>
      </c>
      <c r="BI14" s="126">
        <v>1728222</v>
      </c>
      <c r="BJ14" s="126"/>
      <c r="BK14" s="126"/>
      <c r="BL14" s="126"/>
      <c r="BM14" s="126"/>
      <c r="BN14" s="126"/>
      <c r="BO14" s="126"/>
    </row>
    <row r="15" spans="1:67" ht="12.75">
      <c r="A15" t="s">
        <v>230</v>
      </c>
      <c r="C15" s="126">
        <v>1519894</v>
      </c>
      <c r="D15" s="126">
        <v>4565115</v>
      </c>
      <c r="E15">
        <v>110</v>
      </c>
      <c r="F15" s="126">
        <v>1702559</v>
      </c>
      <c r="G15" s="126">
        <v>4077409</v>
      </c>
      <c r="H15">
        <v>107</v>
      </c>
      <c r="I15" s="126">
        <v>1796136</v>
      </c>
      <c r="J15" s="126">
        <v>3724317</v>
      </c>
      <c r="K15">
        <v>104</v>
      </c>
      <c r="L15" s="126">
        <v>1898099</v>
      </c>
      <c r="M15" s="126">
        <v>3661088</v>
      </c>
      <c r="N15">
        <v>104</v>
      </c>
      <c r="O15" s="126">
        <v>1884141</v>
      </c>
      <c r="P15" s="126">
        <v>3357092</v>
      </c>
      <c r="Q15" s="126">
        <v>94</v>
      </c>
      <c r="R15" s="126">
        <v>1851822</v>
      </c>
      <c r="S15" s="126">
        <v>3123020</v>
      </c>
      <c r="T15" s="126">
        <v>92</v>
      </c>
      <c r="U15" s="126">
        <v>1896365</v>
      </c>
      <c r="V15" s="126">
        <v>2945414</v>
      </c>
      <c r="W15">
        <v>85</v>
      </c>
      <c r="X15" s="126">
        <v>1855592</v>
      </c>
      <c r="Y15" s="126">
        <v>4252575</v>
      </c>
      <c r="Z15">
        <v>81</v>
      </c>
      <c r="AA15" s="126">
        <v>2026028</v>
      </c>
      <c r="AB15" s="126">
        <v>4203078</v>
      </c>
      <c r="AC15" s="126">
        <v>71</v>
      </c>
      <c r="AD15" s="126">
        <v>1822649</v>
      </c>
      <c r="AE15" s="126">
        <v>3809285</v>
      </c>
      <c r="AF15" s="126">
        <v>71</v>
      </c>
      <c r="AG15" s="126">
        <v>2403938</v>
      </c>
      <c r="AH15" s="126">
        <v>6282765</v>
      </c>
      <c r="AI15" s="126">
        <v>73</v>
      </c>
      <c r="AJ15" s="126">
        <v>2540075</v>
      </c>
      <c r="AK15" s="126">
        <v>6942997</v>
      </c>
      <c r="AL15" s="126">
        <v>67</v>
      </c>
      <c r="AM15" s="126">
        <v>2506371</v>
      </c>
      <c r="AN15" s="126">
        <v>4526978</v>
      </c>
      <c r="AO15" s="126"/>
      <c r="AP15" s="126"/>
      <c r="AQ15" s="126"/>
      <c r="AR15" s="126">
        <v>58</v>
      </c>
      <c r="AS15" s="126">
        <v>2178672</v>
      </c>
      <c r="AT15" s="126">
        <v>5611872</v>
      </c>
      <c r="AU15">
        <v>57</v>
      </c>
      <c r="AV15" s="126">
        <v>2366268</v>
      </c>
      <c r="AW15" s="126">
        <v>8010245</v>
      </c>
      <c r="AX15" s="126">
        <v>57</v>
      </c>
      <c r="AY15" s="126">
        <v>2534099</v>
      </c>
      <c r="AZ15" s="126">
        <v>8910932</v>
      </c>
      <c r="BA15" s="126">
        <v>51</v>
      </c>
      <c r="BB15" s="126">
        <v>2434009</v>
      </c>
      <c r="BC15" s="126">
        <v>12033295</v>
      </c>
      <c r="BD15" s="126">
        <v>51</v>
      </c>
      <c r="BE15" s="126">
        <v>2552549</v>
      </c>
      <c r="BF15" s="126">
        <v>14947531</v>
      </c>
      <c r="BG15" s="127" t="s">
        <v>231</v>
      </c>
      <c r="BH15" s="126">
        <v>64</v>
      </c>
      <c r="BI15" s="126">
        <v>7290882</v>
      </c>
      <c r="BJ15" s="126"/>
      <c r="BK15" s="126"/>
      <c r="BL15" s="126"/>
      <c r="BM15" s="126"/>
      <c r="BN15" s="126"/>
      <c r="BO15" s="126"/>
    </row>
    <row r="16" spans="1:67" ht="12.75">
      <c r="A16" t="s">
        <v>232</v>
      </c>
      <c r="C16" s="126">
        <v>87722</v>
      </c>
      <c r="D16" s="126">
        <v>168939</v>
      </c>
      <c r="E16">
        <v>5</v>
      </c>
      <c r="F16" s="126">
        <v>101570</v>
      </c>
      <c r="G16" s="126">
        <v>138727</v>
      </c>
      <c r="H16">
        <v>5</v>
      </c>
      <c r="I16" s="126">
        <v>101570</v>
      </c>
      <c r="J16" s="126">
        <v>97699</v>
      </c>
      <c r="K16">
        <v>5</v>
      </c>
      <c r="L16" s="126">
        <v>101570</v>
      </c>
      <c r="M16" s="126">
        <v>93712</v>
      </c>
      <c r="N16">
        <v>5</v>
      </c>
      <c r="O16" s="126">
        <v>101570</v>
      </c>
      <c r="P16" s="126">
        <v>125904</v>
      </c>
      <c r="Q16" s="126">
        <v>5</v>
      </c>
      <c r="R16" s="126">
        <v>101818</v>
      </c>
      <c r="S16" s="126">
        <v>115248</v>
      </c>
      <c r="T16" s="126">
        <v>5</v>
      </c>
      <c r="U16" s="126">
        <v>101818</v>
      </c>
      <c r="V16" s="126">
        <v>100041</v>
      </c>
      <c r="W16">
        <v>5</v>
      </c>
      <c r="X16" s="126">
        <v>101818</v>
      </c>
      <c r="Y16" s="126">
        <v>104162</v>
      </c>
      <c r="Z16">
        <v>5</v>
      </c>
      <c r="AA16" s="126">
        <v>101818</v>
      </c>
      <c r="AB16" s="126">
        <v>104999</v>
      </c>
      <c r="AC16" s="126">
        <v>4</v>
      </c>
      <c r="AD16" s="126">
        <v>81776</v>
      </c>
      <c r="AE16" s="126">
        <v>145681</v>
      </c>
      <c r="AF16" s="126">
        <v>4</v>
      </c>
      <c r="AG16" s="126">
        <v>81776</v>
      </c>
      <c r="AH16" s="126">
        <v>175305</v>
      </c>
      <c r="AI16" s="126">
        <v>3</v>
      </c>
      <c r="AJ16" s="126">
        <v>92158</v>
      </c>
      <c r="AK16" s="126">
        <v>234049</v>
      </c>
      <c r="AL16" s="126">
        <v>4</v>
      </c>
      <c r="AM16" s="126">
        <v>205162</v>
      </c>
      <c r="AN16" s="126">
        <v>420462</v>
      </c>
      <c r="AO16" s="126"/>
      <c r="AP16" s="126"/>
      <c r="AQ16" s="126"/>
      <c r="AR16" s="126">
        <v>4</v>
      </c>
      <c r="AS16" s="126">
        <v>117625</v>
      </c>
      <c r="AT16" s="126">
        <v>228544</v>
      </c>
      <c r="AU16">
        <v>2</v>
      </c>
      <c r="AV16" s="126">
        <v>91631</v>
      </c>
      <c r="AW16" s="126">
        <v>88325</v>
      </c>
      <c r="AX16" s="126">
        <v>1</v>
      </c>
      <c r="AY16" s="126">
        <v>49000</v>
      </c>
      <c r="AZ16" s="126">
        <v>16366</v>
      </c>
      <c r="BA16" s="126">
        <v>1</v>
      </c>
      <c r="BB16" s="126">
        <v>49000</v>
      </c>
      <c r="BC16" s="126">
        <v>19012</v>
      </c>
      <c r="BD16" s="126">
        <v>1</v>
      </c>
      <c r="BE16" s="126">
        <v>49000</v>
      </c>
      <c r="BF16" s="126">
        <v>37142</v>
      </c>
      <c r="BG16" s="128" t="s">
        <v>233</v>
      </c>
      <c r="BH16" s="126">
        <v>31</v>
      </c>
      <c r="BI16" s="126">
        <v>1388265</v>
      </c>
      <c r="BJ16" s="126"/>
      <c r="BK16" s="126"/>
      <c r="BL16" s="126"/>
      <c r="BM16" s="126"/>
      <c r="BN16" s="126"/>
      <c r="BO16" s="126"/>
    </row>
    <row r="17" spans="1:67" ht="12.75">
      <c r="A17" t="s">
        <v>234</v>
      </c>
      <c r="C17" s="126">
        <v>76593</v>
      </c>
      <c r="D17" s="126">
        <v>388218</v>
      </c>
      <c r="E17">
        <v>8</v>
      </c>
      <c r="F17" s="126">
        <v>91318</v>
      </c>
      <c r="G17" s="126">
        <v>349822</v>
      </c>
      <c r="H17">
        <v>8</v>
      </c>
      <c r="I17" s="126">
        <v>106096</v>
      </c>
      <c r="J17" s="126">
        <v>280374</v>
      </c>
      <c r="K17">
        <v>8</v>
      </c>
      <c r="L17" s="126">
        <v>127096</v>
      </c>
      <c r="M17" s="126">
        <v>265258</v>
      </c>
      <c r="N17">
        <v>8</v>
      </c>
      <c r="O17" s="126">
        <v>137736</v>
      </c>
      <c r="P17" s="126">
        <v>246720</v>
      </c>
      <c r="Q17" s="126">
        <v>8</v>
      </c>
      <c r="R17" s="126">
        <v>141524</v>
      </c>
      <c r="S17" s="126">
        <v>283290</v>
      </c>
      <c r="T17" s="126">
        <v>8</v>
      </c>
      <c r="U17" s="126">
        <v>141524</v>
      </c>
      <c r="V17" s="126">
        <v>341388</v>
      </c>
      <c r="W17">
        <v>8</v>
      </c>
      <c r="X17" s="126">
        <v>149168</v>
      </c>
      <c r="Y17" s="126">
        <v>512892</v>
      </c>
      <c r="Z17">
        <v>7</v>
      </c>
      <c r="AA17" s="126">
        <v>164368</v>
      </c>
      <c r="AB17" s="126">
        <v>528270</v>
      </c>
      <c r="AC17" s="126">
        <v>6</v>
      </c>
      <c r="AD17" s="126">
        <v>187146</v>
      </c>
      <c r="AE17" s="126">
        <v>391822</v>
      </c>
      <c r="AF17" s="126">
        <v>6</v>
      </c>
      <c r="AG17" s="126">
        <v>186866</v>
      </c>
      <c r="AH17" s="126">
        <v>466023</v>
      </c>
      <c r="AI17" s="126">
        <v>6</v>
      </c>
      <c r="AJ17" s="126">
        <v>153716</v>
      </c>
      <c r="AK17" s="126">
        <v>475080</v>
      </c>
      <c r="AL17" s="126">
        <v>4</v>
      </c>
      <c r="AM17" s="126">
        <v>167799</v>
      </c>
      <c r="AN17" s="126">
        <v>311368</v>
      </c>
      <c r="AO17" s="126"/>
      <c r="AP17" s="126"/>
      <c r="AQ17" s="126"/>
      <c r="AR17" s="126">
        <v>3</v>
      </c>
      <c r="AS17" s="126">
        <v>165802</v>
      </c>
      <c r="AT17" s="126">
        <v>309611</v>
      </c>
      <c r="AU17">
        <v>3</v>
      </c>
      <c r="AV17" s="126">
        <v>165802</v>
      </c>
      <c r="AW17" s="126">
        <v>303419</v>
      </c>
      <c r="AX17" s="126">
        <v>3</v>
      </c>
      <c r="AY17" s="126">
        <v>165834</v>
      </c>
      <c r="AZ17" s="126">
        <v>358034</v>
      </c>
      <c r="BA17" s="126">
        <v>3</v>
      </c>
      <c r="BB17" s="126">
        <v>165834</v>
      </c>
      <c r="BC17" s="126">
        <v>443498</v>
      </c>
      <c r="BD17" s="126">
        <v>3</v>
      </c>
      <c r="BE17" s="126">
        <v>200834</v>
      </c>
      <c r="BF17" s="126">
        <v>463347</v>
      </c>
      <c r="BG17" s="128" t="s">
        <v>235</v>
      </c>
      <c r="BH17" s="126">
        <v>19</v>
      </c>
      <c r="BI17" s="126">
        <v>4758805</v>
      </c>
      <c r="BJ17" s="126"/>
      <c r="BK17" s="126"/>
      <c r="BL17" s="126"/>
      <c r="BM17" s="126"/>
      <c r="BN17" s="126"/>
      <c r="BO17" s="126"/>
    </row>
    <row r="18" spans="1:67" ht="12.75">
      <c r="A18" t="s">
        <v>236</v>
      </c>
      <c r="C18" s="126">
        <v>155901</v>
      </c>
      <c r="D18" s="126">
        <v>1285366</v>
      </c>
      <c r="E18">
        <v>14</v>
      </c>
      <c r="F18" s="126">
        <v>170741</v>
      </c>
      <c r="G18" s="126">
        <v>1076841</v>
      </c>
      <c r="H18">
        <v>14</v>
      </c>
      <c r="I18" s="126">
        <v>187959</v>
      </c>
      <c r="J18" s="126">
        <v>951360</v>
      </c>
      <c r="K18">
        <v>13</v>
      </c>
      <c r="L18" s="126">
        <v>209840</v>
      </c>
      <c r="M18" s="126">
        <v>890076</v>
      </c>
      <c r="N18">
        <v>13</v>
      </c>
      <c r="O18" s="126">
        <v>239353</v>
      </c>
      <c r="P18" s="126">
        <v>829679</v>
      </c>
      <c r="Q18" s="126">
        <v>14</v>
      </c>
      <c r="R18" s="126">
        <v>266096</v>
      </c>
      <c r="S18" s="126">
        <v>867445</v>
      </c>
      <c r="T18" s="126">
        <v>14</v>
      </c>
      <c r="U18" s="126">
        <v>266096</v>
      </c>
      <c r="V18" s="126">
        <v>1008278</v>
      </c>
      <c r="W18">
        <v>14</v>
      </c>
      <c r="X18" s="126">
        <v>270303</v>
      </c>
      <c r="Y18" s="126">
        <v>1419272</v>
      </c>
      <c r="Z18">
        <v>13</v>
      </c>
      <c r="AA18" s="126">
        <v>303639</v>
      </c>
      <c r="AB18" s="126">
        <v>1289765</v>
      </c>
      <c r="AC18" s="126">
        <v>13</v>
      </c>
      <c r="AD18" s="126">
        <v>320650</v>
      </c>
      <c r="AE18" s="126">
        <v>1581750</v>
      </c>
      <c r="AF18" s="126">
        <v>15</v>
      </c>
      <c r="AG18" s="126">
        <v>573666</v>
      </c>
      <c r="AH18" s="126">
        <v>2933191</v>
      </c>
      <c r="AI18" s="126">
        <v>15</v>
      </c>
      <c r="AJ18" s="126">
        <v>603852</v>
      </c>
      <c r="AK18" s="126">
        <v>3468490</v>
      </c>
      <c r="AL18" s="126">
        <v>14</v>
      </c>
      <c r="AM18" s="126">
        <v>673389</v>
      </c>
      <c r="AN18" s="126">
        <v>1684208</v>
      </c>
      <c r="AO18" s="126"/>
      <c r="AP18" s="126"/>
      <c r="AQ18" s="126"/>
      <c r="AR18" s="126">
        <v>13</v>
      </c>
      <c r="AS18" s="126">
        <v>723399</v>
      </c>
      <c r="AT18" s="126">
        <v>2055879</v>
      </c>
      <c r="AU18">
        <v>13</v>
      </c>
      <c r="AV18" s="126">
        <v>750229</v>
      </c>
      <c r="AW18" s="126">
        <v>2008843</v>
      </c>
      <c r="AX18" s="126">
        <v>13</v>
      </c>
      <c r="AY18" s="126">
        <v>861144</v>
      </c>
      <c r="AZ18" s="126">
        <v>3845679</v>
      </c>
      <c r="BA18" s="126">
        <v>12</v>
      </c>
      <c r="BB18" s="126">
        <v>859246</v>
      </c>
      <c r="BC18" s="126">
        <v>3384672</v>
      </c>
      <c r="BD18" s="126">
        <v>11</v>
      </c>
      <c r="BE18" s="126">
        <v>922558</v>
      </c>
      <c r="BF18" s="126">
        <v>3337245</v>
      </c>
      <c r="BG18" s="128" t="s">
        <v>237</v>
      </c>
      <c r="BH18" s="126">
        <v>6</v>
      </c>
      <c r="BI18" s="126">
        <v>175505</v>
      </c>
      <c r="BJ18" s="126"/>
      <c r="BK18" s="126"/>
      <c r="BL18" s="126"/>
      <c r="BM18" s="126"/>
      <c r="BN18" s="126"/>
      <c r="BO18" s="126"/>
    </row>
    <row r="19" spans="1:67" ht="12.75">
      <c r="A19" t="s">
        <v>238</v>
      </c>
      <c r="C19" s="126">
        <v>498229</v>
      </c>
      <c r="D19" s="126">
        <v>3330518</v>
      </c>
      <c r="E19">
        <v>31</v>
      </c>
      <c r="F19" s="126">
        <v>556417</v>
      </c>
      <c r="G19" s="126">
        <v>2735511</v>
      </c>
      <c r="H19">
        <v>31</v>
      </c>
      <c r="I19" s="126">
        <v>591715</v>
      </c>
      <c r="J19" s="126">
        <v>2122259</v>
      </c>
      <c r="K19">
        <v>31</v>
      </c>
      <c r="L19" s="126">
        <v>591348</v>
      </c>
      <c r="M19" s="126">
        <v>1859665</v>
      </c>
      <c r="N19">
        <v>30</v>
      </c>
      <c r="O19" s="126">
        <v>616653</v>
      </c>
      <c r="P19" s="126">
        <v>1726873</v>
      </c>
      <c r="Q19" s="126">
        <v>26</v>
      </c>
      <c r="R19" s="126">
        <v>596038</v>
      </c>
      <c r="S19" s="126">
        <v>1518054</v>
      </c>
      <c r="T19" s="126">
        <v>26</v>
      </c>
      <c r="U19" s="126">
        <v>612453</v>
      </c>
      <c r="V19" s="126">
        <v>1543152</v>
      </c>
      <c r="W19">
        <v>24</v>
      </c>
      <c r="X19" s="126">
        <v>614671</v>
      </c>
      <c r="Y19" s="126">
        <v>1983743</v>
      </c>
      <c r="Z19">
        <v>23</v>
      </c>
      <c r="AA19" s="126">
        <v>688436</v>
      </c>
      <c r="AB19" s="126">
        <v>1730167</v>
      </c>
      <c r="AC19" s="126">
        <v>20</v>
      </c>
      <c r="AD19" s="126">
        <v>582138</v>
      </c>
      <c r="AE19" s="126">
        <v>1102163</v>
      </c>
      <c r="AF19" s="126">
        <v>20</v>
      </c>
      <c r="AG19" s="126">
        <v>618685</v>
      </c>
      <c r="AH19" s="126">
        <v>1371245</v>
      </c>
      <c r="AI19" s="126">
        <v>20</v>
      </c>
      <c r="AJ19" s="126">
        <v>596271</v>
      </c>
      <c r="AK19" s="126">
        <v>1029073</v>
      </c>
      <c r="AL19" s="126">
        <v>20</v>
      </c>
      <c r="AM19" s="126">
        <v>616445</v>
      </c>
      <c r="AN19" s="126">
        <v>864054</v>
      </c>
      <c r="AO19" s="126"/>
      <c r="AP19" s="126"/>
      <c r="AQ19" s="126"/>
      <c r="AR19" s="126">
        <v>14</v>
      </c>
      <c r="AS19" s="126">
        <v>523959</v>
      </c>
      <c r="AT19" s="126">
        <v>709463</v>
      </c>
      <c r="AU19">
        <v>14</v>
      </c>
      <c r="AV19" s="126">
        <v>523959</v>
      </c>
      <c r="AW19" s="126">
        <v>694481</v>
      </c>
      <c r="AX19" s="126">
        <v>14</v>
      </c>
      <c r="AY19" s="126">
        <v>539000</v>
      </c>
      <c r="AZ19" s="126">
        <v>1017631</v>
      </c>
      <c r="BA19" s="126">
        <v>13</v>
      </c>
      <c r="BB19" s="126">
        <v>526779</v>
      </c>
      <c r="BC19" s="126">
        <v>969071</v>
      </c>
      <c r="BD19" s="126">
        <v>12</v>
      </c>
      <c r="BE19" s="126">
        <v>506453</v>
      </c>
      <c r="BF19" s="126">
        <v>1335883</v>
      </c>
      <c r="BG19" s="128" t="s">
        <v>239</v>
      </c>
      <c r="BH19" s="126">
        <v>8</v>
      </c>
      <c r="BI19" s="126">
        <v>968307</v>
      </c>
      <c r="BJ19" s="126"/>
      <c r="BK19" s="126"/>
      <c r="BL19" s="126"/>
      <c r="BM19" s="126"/>
      <c r="BN19" s="126"/>
      <c r="BO19" s="126"/>
    </row>
    <row r="20" spans="1:67" ht="12.75">
      <c r="A20" t="s">
        <v>240</v>
      </c>
      <c r="C20" s="126">
        <v>729867</v>
      </c>
      <c r="D20" s="126">
        <v>6546850</v>
      </c>
      <c r="E20">
        <v>31</v>
      </c>
      <c r="F20" s="126">
        <v>936742</v>
      </c>
      <c r="G20" s="126">
        <v>5537919</v>
      </c>
      <c r="H20">
        <v>31</v>
      </c>
      <c r="I20" s="126">
        <v>1099381</v>
      </c>
      <c r="J20" s="126">
        <v>4337474</v>
      </c>
      <c r="K20">
        <v>32</v>
      </c>
      <c r="L20" s="126">
        <v>1196071</v>
      </c>
      <c r="M20" s="126">
        <v>4150620</v>
      </c>
      <c r="N20">
        <v>31</v>
      </c>
      <c r="O20" s="126">
        <v>1229875</v>
      </c>
      <c r="P20" s="126">
        <v>3856515</v>
      </c>
      <c r="Q20" s="126">
        <v>31</v>
      </c>
      <c r="R20" s="126">
        <v>1288293</v>
      </c>
      <c r="S20" s="126">
        <v>3373693</v>
      </c>
      <c r="T20" s="126">
        <v>31</v>
      </c>
      <c r="U20" s="126">
        <v>1321784</v>
      </c>
      <c r="V20" s="126">
        <v>3801498</v>
      </c>
      <c r="W20">
        <v>30</v>
      </c>
      <c r="X20" s="126">
        <v>1565779</v>
      </c>
      <c r="Y20" s="126">
        <v>4528270</v>
      </c>
      <c r="Z20">
        <v>31</v>
      </c>
      <c r="AA20" s="126">
        <v>1713804</v>
      </c>
      <c r="AB20" s="126">
        <v>3719141</v>
      </c>
      <c r="AC20" s="126">
        <v>29</v>
      </c>
      <c r="AD20" s="126">
        <v>1773658</v>
      </c>
      <c r="AE20" s="126">
        <v>3642117</v>
      </c>
      <c r="AF20" s="126">
        <v>29</v>
      </c>
      <c r="AG20" s="126">
        <v>1905983</v>
      </c>
      <c r="AH20" s="126">
        <v>4656098</v>
      </c>
      <c r="AI20" s="126">
        <v>29</v>
      </c>
      <c r="AJ20" s="126">
        <v>1925495</v>
      </c>
      <c r="AK20" s="126">
        <v>4123878</v>
      </c>
      <c r="AL20" s="126">
        <v>25</v>
      </c>
      <c r="AM20" s="126">
        <v>1931393</v>
      </c>
      <c r="AN20" s="126">
        <v>2955952</v>
      </c>
      <c r="AO20" s="126"/>
      <c r="AP20" s="126"/>
      <c r="AQ20" s="126"/>
      <c r="AR20" s="126">
        <v>24</v>
      </c>
      <c r="AS20" s="126">
        <v>2002584</v>
      </c>
      <c r="AT20" s="126">
        <v>3994959</v>
      </c>
      <c r="AU20">
        <v>24</v>
      </c>
      <c r="AV20" s="126">
        <v>2029764</v>
      </c>
      <c r="AW20" s="126">
        <v>3862952</v>
      </c>
      <c r="AX20" s="126">
        <v>23</v>
      </c>
      <c r="AY20" s="126">
        <v>2088022</v>
      </c>
      <c r="AZ20" s="126">
        <v>6270168</v>
      </c>
      <c r="BA20" s="126">
        <v>23</v>
      </c>
      <c r="BB20" s="126">
        <v>2139820</v>
      </c>
      <c r="BC20" s="126">
        <v>5935128</v>
      </c>
      <c r="BD20" s="126">
        <v>24</v>
      </c>
      <c r="BE20" s="126">
        <v>2199246</v>
      </c>
      <c r="BF20" s="126">
        <v>6543091</v>
      </c>
      <c r="BG20" s="127" t="s">
        <v>241</v>
      </c>
      <c r="BH20" s="126">
        <v>26</v>
      </c>
      <c r="BI20" s="126">
        <v>3868627</v>
      </c>
      <c r="BJ20" s="126"/>
      <c r="BK20" s="126"/>
      <c r="BL20" s="126"/>
      <c r="BM20" s="126"/>
      <c r="BN20" s="126"/>
      <c r="BO20" s="126"/>
    </row>
    <row r="21" spans="1:67" ht="12.75">
      <c r="A21" t="s">
        <v>242</v>
      </c>
      <c r="C21" s="126">
        <v>1285210</v>
      </c>
      <c r="D21" s="126">
        <v>8792963</v>
      </c>
      <c r="E21">
        <v>43</v>
      </c>
      <c r="F21" s="126">
        <v>1462072</v>
      </c>
      <c r="G21" s="126">
        <v>6550916</v>
      </c>
      <c r="H21">
        <v>43</v>
      </c>
      <c r="I21" s="126">
        <v>1564360</v>
      </c>
      <c r="J21" s="126">
        <v>6099193</v>
      </c>
      <c r="K21">
        <v>42</v>
      </c>
      <c r="L21" s="126">
        <v>1737705</v>
      </c>
      <c r="M21" s="126">
        <v>6073864</v>
      </c>
      <c r="N21">
        <v>44</v>
      </c>
      <c r="O21" s="126">
        <v>1840208</v>
      </c>
      <c r="P21" s="126">
        <v>5625855</v>
      </c>
      <c r="Q21" s="126">
        <v>43</v>
      </c>
      <c r="R21" s="126">
        <v>1802635</v>
      </c>
      <c r="S21" s="126">
        <v>5525286</v>
      </c>
      <c r="T21" s="126">
        <v>43</v>
      </c>
      <c r="U21" s="126">
        <v>1931203</v>
      </c>
      <c r="V21" s="126">
        <v>6465516</v>
      </c>
      <c r="W21">
        <v>44</v>
      </c>
      <c r="X21" s="126">
        <v>2261168</v>
      </c>
      <c r="Y21" s="126">
        <v>9482654</v>
      </c>
      <c r="Z21">
        <v>44</v>
      </c>
      <c r="AA21" s="126">
        <v>2423204</v>
      </c>
      <c r="AB21" s="126">
        <v>9820924</v>
      </c>
      <c r="AC21" s="126">
        <v>42</v>
      </c>
      <c r="AD21" s="126">
        <v>2711324</v>
      </c>
      <c r="AE21" s="126">
        <v>10321178</v>
      </c>
      <c r="AF21" s="126">
        <v>43</v>
      </c>
      <c r="AG21" s="126">
        <v>3041521</v>
      </c>
      <c r="AH21" s="126">
        <v>15788183</v>
      </c>
      <c r="AI21" s="126">
        <v>45</v>
      </c>
      <c r="AJ21" s="126">
        <v>3279669</v>
      </c>
      <c r="AK21" s="126">
        <v>18513237</v>
      </c>
      <c r="AL21" s="126">
        <v>44</v>
      </c>
      <c r="AM21" s="126">
        <v>3769622</v>
      </c>
      <c r="AN21" s="126">
        <v>11687170</v>
      </c>
      <c r="AO21" s="126"/>
      <c r="AP21" s="126"/>
      <c r="AQ21" s="126"/>
      <c r="AR21" s="126">
        <v>43</v>
      </c>
      <c r="AS21" s="126">
        <v>4373682</v>
      </c>
      <c r="AT21" s="126">
        <v>15616312</v>
      </c>
      <c r="AU21">
        <v>43</v>
      </c>
      <c r="AV21" s="126">
        <v>4582352</v>
      </c>
      <c r="AW21" s="126">
        <v>13051993</v>
      </c>
      <c r="AX21" s="126">
        <v>40</v>
      </c>
      <c r="AY21" s="126">
        <v>4908497</v>
      </c>
      <c r="AZ21" s="126">
        <v>20739711</v>
      </c>
      <c r="BA21" s="126">
        <v>38</v>
      </c>
      <c r="BB21" s="126">
        <v>4849121</v>
      </c>
      <c r="BC21" s="126">
        <v>20205933</v>
      </c>
      <c r="BD21" s="126">
        <v>36</v>
      </c>
      <c r="BE21" s="126">
        <v>4927247</v>
      </c>
      <c r="BF21" s="126">
        <v>21947959</v>
      </c>
      <c r="BG21" s="128" t="s">
        <v>243</v>
      </c>
      <c r="BH21" s="126">
        <v>11</v>
      </c>
      <c r="BI21" s="126">
        <v>3106499</v>
      </c>
      <c r="BJ21" s="126"/>
      <c r="BK21" s="126"/>
      <c r="BL21" s="126"/>
      <c r="BM21" s="126"/>
      <c r="BN21" s="126"/>
      <c r="BO21" s="126"/>
    </row>
    <row r="22" spans="1:67" ht="12.75">
      <c r="A22" t="s">
        <v>244</v>
      </c>
      <c r="C22" s="126">
        <v>3559938</v>
      </c>
      <c r="D22" s="126">
        <v>8510633</v>
      </c>
      <c r="E22">
        <v>51</v>
      </c>
      <c r="F22" s="126">
        <v>3688886</v>
      </c>
      <c r="G22" s="126">
        <v>7477833</v>
      </c>
      <c r="H22">
        <v>51</v>
      </c>
      <c r="I22" s="126">
        <v>3811800</v>
      </c>
      <c r="J22" s="126">
        <v>7312653</v>
      </c>
      <c r="K22">
        <v>50</v>
      </c>
      <c r="L22" s="126">
        <v>3926011</v>
      </c>
      <c r="M22" s="126">
        <v>6087110</v>
      </c>
      <c r="N22">
        <v>48</v>
      </c>
      <c r="O22" s="126">
        <v>3869448</v>
      </c>
      <c r="P22" s="126">
        <v>4469158</v>
      </c>
      <c r="Q22" s="126">
        <v>43</v>
      </c>
      <c r="R22" s="126">
        <v>3627800</v>
      </c>
      <c r="S22" s="126">
        <v>3928109</v>
      </c>
      <c r="T22" s="126">
        <v>38</v>
      </c>
      <c r="U22" s="126">
        <v>3536811</v>
      </c>
      <c r="V22" s="126">
        <v>3354134</v>
      </c>
      <c r="W22">
        <v>36</v>
      </c>
      <c r="X22" s="126">
        <v>3903259</v>
      </c>
      <c r="Y22" s="126">
        <v>5989288</v>
      </c>
      <c r="Z22">
        <v>33</v>
      </c>
      <c r="AA22" s="126">
        <v>4346303</v>
      </c>
      <c r="AB22" s="126">
        <v>6709299</v>
      </c>
      <c r="AC22" s="126">
        <v>29</v>
      </c>
      <c r="AD22" s="126">
        <v>5095351</v>
      </c>
      <c r="AE22" s="126">
        <v>6011940</v>
      </c>
      <c r="AF22" s="126">
        <v>28</v>
      </c>
      <c r="AG22" s="126">
        <v>4987065</v>
      </c>
      <c r="AH22" s="126">
        <v>6283222</v>
      </c>
      <c r="AI22" s="126">
        <v>30</v>
      </c>
      <c r="AJ22" s="126">
        <v>4673766</v>
      </c>
      <c r="AK22" s="126">
        <v>6959748</v>
      </c>
      <c r="AL22" s="126">
        <v>25</v>
      </c>
      <c r="AM22" s="126">
        <v>4765517</v>
      </c>
      <c r="AN22" s="126">
        <v>6508105</v>
      </c>
      <c r="AO22" s="126"/>
      <c r="AP22" s="126"/>
      <c r="AQ22" s="126"/>
      <c r="AR22" s="126">
        <v>24</v>
      </c>
      <c r="AS22" s="126">
        <v>5418488</v>
      </c>
      <c r="AT22" s="126">
        <v>4087268</v>
      </c>
      <c r="AU22">
        <v>22</v>
      </c>
      <c r="AV22" s="126">
        <v>5214261</v>
      </c>
      <c r="AW22" s="126">
        <v>1965988</v>
      </c>
      <c r="AX22" s="126">
        <v>22</v>
      </c>
      <c r="AY22" s="126">
        <v>5322553</v>
      </c>
      <c r="AZ22" s="126">
        <v>2139870</v>
      </c>
      <c r="BA22" s="126">
        <v>18</v>
      </c>
      <c r="BB22" s="126">
        <v>4109801</v>
      </c>
      <c r="BC22" s="126">
        <v>2078425</v>
      </c>
      <c r="BD22" s="126">
        <v>17</v>
      </c>
      <c r="BE22" s="126">
        <v>3291655</v>
      </c>
      <c r="BF22" s="126">
        <v>1731592</v>
      </c>
      <c r="BG22" s="128" t="s">
        <v>245</v>
      </c>
      <c r="BH22" s="126">
        <v>10</v>
      </c>
      <c r="BI22" s="126">
        <v>562674</v>
      </c>
      <c r="BJ22" s="126"/>
      <c r="BK22" s="126"/>
      <c r="BL22" s="126"/>
      <c r="BM22" s="126"/>
      <c r="BN22" s="126"/>
      <c r="BO22" s="126"/>
    </row>
    <row r="23" spans="1:67" ht="12.75">
      <c r="A23" t="s">
        <v>246</v>
      </c>
      <c r="C23" s="126">
        <v>9819</v>
      </c>
      <c r="D23" s="126">
        <v>13595</v>
      </c>
      <c r="E23">
        <v>2</v>
      </c>
      <c r="F23" s="126">
        <v>9820</v>
      </c>
      <c r="G23" s="126">
        <v>17436</v>
      </c>
      <c r="H23">
        <v>2</v>
      </c>
      <c r="I23" s="126">
        <v>4511</v>
      </c>
      <c r="J23" s="126">
        <v>5212</v>
      </c>
      <c r="K23">
        <v>1</v>
      </c>
      <c r="L23" s="126">
        <v>4511</v>
      </c>
      <c r="M23" s="126">
        <v>8428</v>
      </c>
      <c r="N23">
        <v>1</v>
      </c>
      <c r="O23" s="126">
        <v>8015</v>
      </c>
      <c r="P23" s="126">
        <v>11215</v>
      </c>
      <c r="Q23" s="126"/>
      <c r="R23" s="126"/>
      <c r="S23" s="126"/>
      <c r="T23" s="126"/>
      <c r="U23" s="126"/>
      <c r="V23" s="126"/>
      <c r="X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8" t="s">
        <v>247</v>
      </c>
      <c r="BH23" s="126">
        <v>5</v>
      </c>
      <c r="BI23" s="126">
        <v>199454</v>
      </c>
      <c r="BJ23" s="126"/>
      <c r="BK23" s="126"/>
      <c r="BL23" s="126"/>
      <c r="BM23" s="126"/>
      <c r="BN23" s="126"/>
      <c r="BO23" s="126"/>
    </row>
    <row r="24" spans="1:67" ht="12.75">
      <c r="A24" t="s">
        <v>248</v>
      </c>
      <c r="C24" s="126">
        <v>350076</v>
      </c>
      <c r="D24" s="126">
        <v>640311</v>
      </c>
      <c r="E24">
        <v>20</v>
      </c>
      <c r="F24" s="126">
        <v>351326</v>
      </c>
      <c r="G24" s="126">
        <v>668691</v>
      </c>
      <c r="H24">
        <v>18</v>
      </c>
      <c r="I24" s="126">
        <v>389629</v>
      </c>
      <c r="J24" s="126">
        <v>743095</v>
      </c>
      <c r="K24">
        <v>16</v>
      </c>
      <c r="L24" s="126">
        <v>415398</v>
      </c>
      <c r="M24" s="126">
        <v>805632</v>
      </c>
      <c r="N24">
        <v>14</v>
      </c>
      <c r="O24" s="126">
        <v>468584</v>
      </c>
      <c r="P24" s="126">
        <v>804181</v>
      </c>
      <c r="Q24" s="126">
        <v>13</v>
      </c>
      <c r="R24" s="126">
        <v>485397</v>
      </c>
      <c r="S24" s="126">
        <v>1094508</v>
      </c>
      <c r="T24" s="126">
        <v>13</v>
      </c>
      <c r="U24" s="126">
        <v>488456</v>
      </c>
      <c r="V24" s="126">
        <v>975798</v>
      </c>
      <c r="W24">
        <v>10</v>
      </c>
      <c r="X24" s="126">
        <v>574491</v>
      </c>
      <c r="Y24" s="126">
        <v>2414204</v>
      </c>
      <c r="Z24">
        <v>10</v>
      </c>
      <c r="AA24" s="126">
        <v>729778</v>
      </c>
      <c r="AB24" s="126">
        <v>2412155</v>
      </c>
      <c r="AC24" s="126">
        <v>9</v>
      </c>
      <c r="AD24" s="126">
        <v>750999</v>
      </c>
      <c r="AE24" s="126">
        <v>1413187</v>
      </c>
      <c r="AF24" s="126">
        <v>9</v>
      </c>
      <c r="AG24" s="126">
        <v>773015</v>
      </c>
      <c r="AH24" s="126">
        <v>1155717</v>
      </c>
      <c r="AI24" s="126">
        <v>9</v>
      </c>
      <c r="AJ24" s="126">
        <v>770311</v>
      </c>
      <c r="AK24" s="126">
        <v>1177286</v>
      </c>
      <c r="AL24" s="126">
        <v>7</v>
      </c>
      <c r="AM24" s="126">
        <v>722103</v>
      </c>
      <c r="AN24" s="126">
        <v>1133643</v>
      </c>
      <c r="AO24" s="126"/>
      <c r="AP24" s="126"/>
      <c r="AQ24" s="126"/>
      <c r="AR24" s="126">
        <v>6</v>
      </c>
      <c r="AS24" s="126">
        <v>722103</v>
      </c>
      <c r="AT24" s="126">
        <v>1075570</v>
      </c>
      <c r="AU24">
        <v>6</v>
      </c>
      <c r="AV24" s="126">
        <v>722103</v>
      </c>
      <c r="AW24" s="126">
        <v>814181</v>
      </c>
      <c r="AX24" s="126">
        <v>6</v>
      </c>
      <c r="AY24" s="126">
        <v>722103</v>
      </c>
      <c r="AZ24" s="126">
        <v>885513</v>
      </c>
      <c r="BA24" s="126">
        <v>6</v>
      </c>
      <c r="BB24" s="126">
        <v>722110</v>
      </c>
      <c r="BC24" s="126">
        <v>1124162</v>
      </c>
      <c r="BD24" s="126">
        <v>4</v>
      </c>
      <c r="BE24" s="126">
        <v>674665</v>
      </c>
      <c r="BF24" s="126">
        <v>1082169</v>
      </c>
      <c r="BG24" s="127" t="s">
        <v>249</v>
      </c>
      <c r="BH24" s="126">
        <v>36</v>
      </c>
      <c r="BI24" s="126">
        <v>3645991</v>
      </c>
      <c r="BJ24" s="126"/>
      <c r="BK24" s="126"/>
      <c r="BL24" s="126"/>
      <c r="BM24" s="126"/>
      <c r="BN24" s="126"/>
      <c r="BO24" s="126"/>
    </row>
    <row r="25" spans="1:67" ht="12.75">
      <c r="A25" t="s">
        <v>210</v>
      </c>
      <c r="C25" s="126">
        <v>3938929</v>
      </c>
      <c r="D25" s="126">
        <v>12814397</v>
      </c>
      <c r="E25">
        <v>34</v>
      </c>
      <c r="F25" s="126">
        <v>4318712</v>
      </c>
      <c r="G25" s="126">
        <v>11588799</v>
      </c>
      <c r="H25">
        <v>33</v>
      </c>
      <c r="I25" s="126">
        <v>4820918</v>
      </c>
      <c r="J25" s="126">
        <v>13053719</v>
      </c>
      <c r="K25">
        <v>32</v>
      </c>
      <c r="L25" s="126">
        <v>4902436</v>
      </c>
      <c r="M25" s="126">
        <v>12745650</v>
      </c>
      <c r="N25">
        <v>32</v>
      </c>
      <c r="O25" s="126">
        <v>5048780</v>
      </c>
      <c r="P25" s="126">
        <v>12268609</v>
      </c>
      <c r="Q25" s="126">
        <v>31</v>
      </c>
      <c r="R25" s="126">
        <v>4800492</v>
      </c>
      <c r="S25" s="126">
        <v>11816037</v>
      </c>
      <c r="T25" s="126">
        <v>32</v>
      </c>
      <c r="U25" s="126">
        <v>4689798</v>
      </c>
      <c r="V25" s="126">
        <v>12277456</v>
      </c>
      <c r="W25">
        <v>30</v>
      </c>
      <c r="X25" s="126">
        <v>4064155</v>
      </c>
      <c r="Y25" s="126">
        <v>13424421</v>
      </c>
      <c r="Z25">
        <v>24</v>
      </c>
      <c r="AA25" s="126">
        <v>4005611</v>
      </c>
      <c r="AB25" s="126">
        <v>11979364</v>
      </c>
      <c r="AC25" s="126">
        <v>22</v>
      </c>
      <c r="AD25" s="126">
        <v>4880356</v>
      </c>
      <c r="AE25" s="126">
        <v>12995712</v>
      </c>
      <c r="AF25" s="126">
        <v>20</v>
      </c>
      <c r="AG25" s="126">
        <v>4874058</v>
      </c>
      <c r="AH25" s="126">
        <v>11884001</v>
      </c>
      <c r="AI25" s="126">
        <v>19</v>
      </c>
      <c r="AJ25" s="126">
        <v>4732938</v>
      </c>
      <c r="AK25" s="126">
        <v>12184564</v>
      </c>
      <c r="AL25" s="126">
        <v>17</v>
      </c>
      <c r="AM25" s="126">
        <v>5093145</v>
      </c>
      <c r="AN25" s="126">
        <v>7686760</v>
      </c>
      <c r="AO25" s="126"/>
      <c r="AP25" s="126"/>
      <c r="AQ25" s="126"/>
      <c r="AR25" s="126">
        <v>17</v>
      </c>
      <c r="AS25" s="126">
        <v>5207947</v>
      </c>
      <c r="AT25" s="126">
        <v>7889201</v>
      </c>
      <c r="AU25">
        <v>16</v>
      </c>
      <c r="AV25" s="126">
        <v>5356276</v>
      </c>
      <c r="AW25" s="126">
        <v>9639363</v>
      </c>
      <c r="AX25" s="126">
        <v>15</v>
      </c>
      <c r="AY25" s="126">
        <v>5240757</v>
      </c>
      <c r="AZ25" s="126">
        <v>14047469</v>
      </c>
      <c r="BA25" s="126">
        <v>13</v>
      </c>
      <c r="BB25" s="126">
        <v>3828889</v>
      </c>
      <c r="BC25" s="126">
        <v>34029959</v>
      </c>
      <c r="BD25" s="126">
        <v>14</v>
      </c>
      <c r="BE25" s="126">
        <v>3942895</v>
      </c>
      <c r="BF25" s="126">
        <v>36326933</v>
      </c>
      <c r="BG25" s="128" t="s">
        <v>250</v>
      </c>
      <c r="BH25" s="126">
        <v>7</v>
      </c>
      <c r="BI25" s="126">
        <v>1919404</v>
      </c>
      <c r="BJ25" s="126"/>
      <c r="BK25" s="126"/>
      <c r="BL25" s="126"/>
      <c r="BM25" s="126"/>
      <c r="BN25" s="126"/>
      <c r="BO25" s="126"/>
    </row>
    <row r="26" spans="1:67" ht="12.75">
      <c r="A26" t="s">
        <v>216</v>
      </c>
      <c r="C26" s="126">
        <v>3165657</v>
      </c>
      <c r="D26" s="126">
        <v>17614158</v>
      </c>
      <c r="E26">
        <v>72</v>
      </c>
      <c r="F26" s="126">
        <v>3250623</v>
      </c>
      <c r="G26" s="126">
        <v>14909148</v>
      </c>
      <c r="H26">
        <v>71</v>
      </c>
      <c r="I26" s="126">
        <v>3574501</v>
      </c>
      <c r="J26" s="126">
        <v>15746742</v>
      </c>
      <c r="K26">
        <v>70</v>
      </c>
      <c r="L26" s="126">
        <v>4034927</v>
      </c>
      <c r="M26" s="126">
        <v>13710723</v>
      </c>
      <c r="N26">
        <v>69</v>
      </c>
      <c r="O26" s="126">
        <v>4121179</v>
      </c>
      <c r="P26" s="126">
        <v>11764770</v>
      </c>
      <c r="Q26" s="126">
        <v>59</v>
      </c>
      <c r="R26" s="126">
        <v>4224229</v>
      </c>
      <c r="S26" s="126">
        <v>11061118</v>
      </c>
      <c r="T26" s="126">
        <v>58</v>
      </c>
      <c r="U26" s="126">
        <v>4365846</v>
      </c>
      <c r="V26" s="126">
        <v>13337320</v>
      </c>
      <c r="W26">
        <v>55</v>
      </c>
      <c r="X26" s="126">
        <v>4780560</v>
      </c>
      <c r="Y26" s="126">
        <v>17359202</v>
      </c>
      <c r="Z26">
        <v>56</v>
      </c>
      <c r="AA26" s="126">
        <v>6988892</v>
      </c>
      <c r="AB26" s="126">
        <v>17457693</v>
      </c>
      <c r="AC26" s="126">
        <v>54</v>
      </c>
      <c r="AD26" s="126">
        <v>7262655</v>
      </c>
      <c r="AE26" s="126">
        <v>14394089</v>
      </c>
      <c r="AF26" s="126">
        <v>46</v>
      </c>
      <c r="AG26" s="126">
        <v>7729821</v>
      </c>
      <c r="AH26" s="126">
        <v>16918649</v>
      </c>
      <c r="AI26" s="126">
        <v>44</v>
      </c>
      <c r="AJ26" s="126">
        <v>7528268</v>
      </c>
      <c r="AK26" s="126">
        <v>13911762</v>
      </c>
      <c r="AL26" s="126">
        <v>41</v>
      </c>
      <c r="AM26" s="126">
        <v>5677412</v>
      </c>
      <c r="AN26" s="126">
        <v>9024083</v>
      </c>
      <c r="AO26" s="126"/>
      <c r="AP26" s="126"/>
      <c r="AQ26" s="126"/>
      <c r="AR26" s="126">
        <v>37</v>
      </c>
      <c r="AS26" s="126">
        <v>5742072</v>
      </c>
      <c r="AT26" s="126">
        <v>6267031</v>
      </c>
      <c r="AU26">
        <v>36</v>
      </c>
      <c r="AV26" s="126">
        <v>3247744</v>
      </c>
      <c r="AW26" s="126">
        <v>3923948</v>
      </c>
      <c r="AX26" s="126">
        <v>34</v>
      </c>
      <c r="AY26" s="126">
        <v>3438940</v>
      </c>
      <c r="AZ26" s="126">
        <v>7359914</v>
      </c>
      <c r="BA26" s="126">
        <v>31</v>
      </c>
      <c r="BB26" s="126">
        <v>3997150</v>
      </c>
      <c r="BC26" s="126">
        <v>8448461</v>
      </c>
      <c r="BD26" s="126">
        <v>30</v>
      </c>
      <c r="BE26" s="126">
        <v>3686680</v>
      </c>
      <c r="BF26" s="126">
        <v>5857302</v>
      </c>
      <c r="BG26" s="128" t="s">
        <v>251</v>
      </c>
      <c r="BH26" s="126">
        <v>10</v>
      </c>
      <c r="BI26" s="126">
        <v>726158</v>
      </c>
      <c r="BJ26" s="126"/>
      <c r="BK26" s="126"/>
      <c r="BL26" s="126"/>
      <c r="BM26" s="126"/>
      <c r="BN26" s="126"/>
      <c r="BO26" s="126"/>
    </row>
    <row r="27" spans="1:67" ht="12.75">
      <c r="A27" t="s">
        <v>252</v>
      </c>
      <c r="C27" s="126">
        <v>387022</v>
      </c>
      <c r="D27" s="126">
        <v>2728803</v>
      </c>
      <c r="E27">
        <v>17</v>
      </c>
      <c r="F27" s="126">
        <v>424805</v>
      </c>
      <c r="G27" s="126">
        <v>2390629</v>
      </c>
      <c r="H27">
        <v>16</v>
      </c>
      <c r="I27" s="126">
        <v>431598</v>
      </c>
      <c r="J27" s="126">
        <v>1935620</v>
      </c>
      <c r="K27">
        <v>16</v>
      </c>
      <c r="L27" s="126">
        <v>544063</v>
      </c>
      <c r="M27" s="126">
        <v>1713067</v>
      </c>
      <c r="N27">
        <v>16</v>
      </c>
      <c r="O27" s="126">
        <v>560709</v>
      </c>
      <c r="P27" s="126">
        <v>1645224</v>
      </c>
      <c r="Q27" s="126">
        <v>15</v>
      </c>
      <c r="R27" s="126">
        <v>566154</v>
      </c>
      <c r="S27" s="126">
        <v>1706053</v>
      </c>
      <c r="T27" s="126">
        <v>14</v>
      </c>
      <c r="U27" s="126">
        <v>593149</v>
      </c>
      <c r="V27" s="126">
        <v>2139075</v>
      </c>
      <c r="W27">
        <v>14</v>
      </c>
      <c r="X27" s="126">
        <v>604616</v>
      </c>
      <c r="Y27" s="126">
        <v>2495120</v>
      </c>
      <c r="Z27">
        <v>14</v>
      </c>
      <c r="AA27" s="126">
        <v>588443</v>
      </c>
      <c r="AB27" s="126">
        <v>2389975</v>
      </c>
      <c r="AC27" s="126">
        <v>13</v>
      </c>
      <c r="AD27" s="126">
        <v>780251</v>
      </c>
      <c r="AE27" s="126">
        <v>2631156</v>
      </c>
      <c r="AF27" s="126">
        <v>13</v>
      </c>
      <c r="AG27" s="126">
        <v>823767</v>
      </c>
      <c r="AH27" s="126">
        <v>3407554</v>
      </c>
      <c r="AI27" s="126">
        <v>13</v>
      </c>
      <c r="AJ27" s="126">
        <v>831941</v>
      </c>
      <c r="AK27" s="126">
        <v>3616103</v>
      </c>
      <c r="AL27" s="126">
        <v>12</v>
      </c>
      <c r="AM27" s="126">
        <v>881440</v>
      </c>
      <c r="AN27" s="126">
        <v>2663371</v>
      </c>
      <c r="AO27" s="126"/>
      <c r="AP27" s="126"/>
      <c r="AQ27" s="126"/>
      <c r="AR27" s="126">
        <v>12</v>
      </c>
      <c r="AS27" s="126">
        <v>927910</v>
      </c>
      <c r="AT27" s="126">
        <v>2848810</v>
      </c>
      <c r="AU27">
        <v>12</v>
      </c>
      <c r="AV27" s="126">
        <v>986478</v>
      </c>
      <c r="AW27" s="126">
        <v>2588518</v>
      </c>
      <c r="AX27" s="126">
        <v>12</v>
      </c>
      <c r="AY27" s="126">
        <v>1127798</v>
      </c>
      <c r="AZ27" s="126">
        <v>4050426</v>
      </c>
      <c r="BA27" s="126">
        <v>12</v>
      </c>
      <c r="BB27" s="126">
        <v>1197006</v>
      </c>
      <c r="BC27" s="126">
        <v>3893545</v>
      </c>
      <c r="BD27" s="126">
        <v>12</v>
      </c>
      <c r="BE27" s="126">
        <v>1408500</v>
      </c>
      <c r="BF27" s="126">
        <v>3817850</v>
      </c>
      <c r="BG27" s="128" t="s">
        <v>253</v>
      </c>
      <c r="BH27" s="126">
        <v>5</v>
      </c>
      <c r="BI27" s="126">
        <v>174773</v>
      </c>
      <c r="BJ27" s="126"/>
      <c r="BK27" s="126"/>
      <c r="BL27" s="126"/>
      <c r="BM27" s="126"/>
      <c r="BN27" s="126"/>
      <c r="BO27" s="126"/>
    </row>
    <row r="28" spans="1:67" ht="12.75">
      <c r="A28" t="s">
        <v>254</v>
      </c>
      <c r="C28" s="126">
        <v>265972</v>
      </c>
      <c r="D28" s="126">
        <v>1177392</v>
      </c>
      <c r="E28">
        <v>28</v>
      </c>
      <c r="F28" s="126">
        <v>308140</v>
      </c>
      <c r="G28" s="126">
        <v>1168306</v>
      </c>
      <c r="H28">
        <v>24</v>
      </c>
      <c r="I28" s="126">
        <v>313341</v>
      </c>
      <c r="J28" s="126">
        <v>1002152</v>
      </c>
      <c r="K28">
        <v>25</v>
      </c>
      <c r="L28" s="126">
        <v>344577</v>
      </c>
      <c r="M28" s="126">
        <v>891071</v>
      </c>
      <c r="N28">
        <v>26</v>
      </c>
      <c r="O28" s="126">
        <v>430130</v>
      </c>
      <c r="P28" s="126">
        <v>909854</v>
      </c>
      <c r="Q28" s="126">
        <v>22</v>
      </c>
      <c r="R28" s="126">
        <v>445789</v>
      </c>
      <c r="S28" s="126">
        <v>859933</v>
      </c>
      <c r="T28" s="126">
        <v>22</v>
      </c>
      <c r="U28" s="126">
        <v>502709</v>
      </c>
      <c r="V28" s="126">
        <v>993294</v>
      </c>
      <c r="W28">
        <v>20</v>
      </c>
      <c r="X28" s="126">
        <v>478194</v>
      </c>
      <c r="Y28" s="126">
        <v>1260224</v>
      </c>
      <c r="Z28">
        <v>20</v>
      </c>
      <c r="AA28" s="126">
        <v>573044</v>
      </c>
      <c r="AB28" s="126">
        <v>1054646</v>
      </c>
      <c r="AC28" s="126">
        <v>22</v>
      </c>
      <c r="AD28" s="126">
        <v>650375</v>
      </c>
      <c r="AE28" s="126">
        <v>1017967</v>
      </c>
      <c r="AF28" s="126">
        <v>21</v>
      </c>
      <c r="AG28" s="126">
        <v>661748</v>
      </c>
      <c r="AH28" s="126">
        <v>1440730</v>
      </c>
      <c r="AI28" s="126">
        <v>21</v>
      </c>
      <c r="AJ28" s="126">
        <v>709572</v>
      </c>
      <c r="AK28" s="126">
        <v>1419164</v>
      </c>
      <c r="AL28" s="126">
        <v>16</v>
      </c>
      <c r="AM28" s="126">
        <v>672658</v>
      </c>
      <c r="AN28" s="126">
        <v>886975</v>
      </c>
      <c r="AO28" s="126"/>
      <c r="AP28" s="126"/>
      <c r="AQ28" s="126"/>
      <c r="AR28" s="126">
        <v>13</v>
      </c>
      <c r="AS28" s="126">
        <v>646829</v>
      </c>
      <c r="AT28" s="126">
        <v>1078753</v>
      </c>
      <c r="AU28">
        <v>13</v>
      </c>
      <c r="AV28" s="126">
        <v>702717</v>
      </c>
      <c r="AW28" s="126">
        <v>1500906</v>
      </c>
      <c r="AX28" s="126">
        <v>13</v>
      </c>
      <c r="AY28" s="126">
        <v>734846</v>
      </c>
      <c r="AZ28" s="126">
        <v>2009767</v>
      </c>
      <c r="BA28" s="126">
        <v>11</v>
      </c>
      <c r="BB28" s="126">
        <v>705366</v>
      </c>
      <c r="BC28" s="126">
        <v>1575254</v>
      </c>
      <c r="BD28" s="126">
        <v>9</v>
      </c>
      <c r="BE28" s="126">
        <v>525474</v>
      </c>
      <c r="BF28" s="126">
        <v>830745</v>
      </c>
      <c r="BG28" s="128" t="s">
        <v>255</v>
      </c>
      <c r="BH28" s="126">
        <v>14</v>
      </c>
      <c r="BI28" s="126">
        <v>825656</v>
      </c>
      <c r="BJ28" s="126"/>
      <c r="BK28" s="126"/>
      <c r="BL28" s="126"/>
      <c r="BM28" s="126"/>
      <c r="BN28" s="126"/>
      <c r="BO28" s="126"/>
    </row>
    <row r="29" spans="1:67" ht="12.75">
      <c r="A29" t="s">
        <v>256</v>
      </c>
      <c r="C29" s="126">
        <v>338566</v>
      </c>
      <c r="D29" s="126">
        <v>569539</v>
      </c>
      <c r="E29">
        <v>14</v>
      </c>
      <c r="F29" s="126">
        <v>377364</v>
      </c>
      <c r="G29" s="126">
        <v>618237</v>
      </c>
      <c r="H29">
        <v>14</v>
      </c>
      <c r="I29" s="126">
        <v>389771</v>
      </c>
      <c r="J29" s="126">
        <v>581609</v>
      </c>
      <c r="K29">
        <v>14</v>
      </c>
      <c r="L29" s="126">
        <v>409198</v>
      </c>
      <c r="M29" s="126">
        <v>590895</v>
      </c>
      <c r="N29">
        <v>14</v>
      </c>
      <c r="O29" s="126">
        <v>422527</v>
      </c>
      <c r="P29" s="126">
        <v>699908</v>
      </c>
      <c r="Q29" s="126">
        <v>14</v>
      </c>
      <c r="R29" s="126">
        <v>513198</v>
      </c>
      <c r="S29" s="126">
        <v>749807</v>
      </c>
      <c r="T29" s="126">
        <v>14</v>
      </c>
      <c r="U29" s="126">
        <v>627862</v>
      </c>
      <c r="V29" s="126">
        <v>747687</v>
      </c>
      <c r="W29">
        <v>13</v>
      </c>
      <c r="X29" s="126">
        <v>612291</v>
      </c>
      <c r="Y29" s="126">
        <v>758288</v>
      </c>
      <c r="Z29">
        <v>13</v>
      </c>
      <c r="AA29" s="126">
        <v>667025</v>
      </c>
      <c r="AB29" s="126">
        <v>937938</v>
      </c>
      <c r="AC29" s="126">
        <v>11</v>
      </c>
      <c r="AD29" s="126">
        <v>672165</v>
      </c>
      <c r="AE29" s="126">
        <v>790305</v>
      </c>
      <c r="AF29" s="126">
        <v>11</v>
      </c>
      <c r="AG29" s="126">
        <v>689370</v>
      </c>
      <c r="AH29" s="126">
        <v>857723</v>
      </c>
      <c r="AI29" s="126">
        <v>11</v>
      </c>
      <c r="AJ29" s="126">
        <v>706331</v>
      </c>
      <c r="AK29" s="126">
        <v>893424</v>
      </c>
      <c r="AL29" s="126">
        <v>10</v>
      </c>
      <c r="AM29" s="126">
        <v>747326</v>
      </c>
      <c r="AN29" s="126">
        <v>831524</v>
      </c>
      <c r="AO29" s="126"/>
      <c r="AP29" s="126"/>
      <c r="AQ29" s="126"/>
      <c r="AR29" s="126">
        <v>10</v>
      </c>
      <c r="AS29" s="126">
        <v>816338</v>
      </c>
      <c r="AT29" s="126">
        <v>861834</v>
      </c>
      <c r="AU29">
        <v>9</v>
      </c>
      <c r="AV29" s="126">
        <v>1150836</v>
      </c>
      <c r="AW29" s="126">
        <v>1256796</v>
      </c>
      <c r="AX29" s="126">
        <v>8</v>
      </c>
      <c r="AY29" s="126">
        <v>1076778</v>
      </c>
      <c r="AZ29" s="126">
        <v>1355521</v>
      </c>
      <c r="BA29" s="126">
        <v>8</v>
      </c>
      <c r="BB29" s="126">
        <v>1333213</v>
      </c>
      <c r="BC29" s="126">
        <v>1579144</v>
      </c>
      <c r="BD29" s="126">
        <v>8</v>
      </c>
      <c r="BE29" s="126">
        <v>1369798</v>
      </c>
      <c r="BF29" s="126">
        <v>1644816</v>
      </c>
      <c r="BG29" s="127" t="s">
        <v>257</v>
      </c>
      <c r="BH29" s="126">
        <v>42</v>
      </c>
      <c r="BI29" s="126">
        <v>3757111</v>
      </c>
      <c r="BJ29" s="126"/>
      <c r="BK29" s="126"/>
      <c r="BL29" s="126"/>
      <c r="BM29" s="126"/>
      <c r="BN29" s="126"/>
      <c r="BO29" s="126"/>
    </row>
    <row r="30" spans="1:67" ht="12.75">
      <c r="A30" t="s">
        <v>258</v>
      </c>
      <c r="C30" s="126">
        <v>338098</v>
      </c>
      <c r="D30" s="126">
        <v>1065299</v>
      </c>
      <c r="E30">
        <v>32</v>
      </c>
      <c r="F30" s="126">
        <v>359914</v>
      </c>
      <c r="G30" s="126">
        <v>1072028</v>
      </c>
      <c r="H30">
        <v>26</v>
      </c>
      <c r="I30" s="126">
        <v>264985</v>
      </c>
      <c r="J30" s="126">
        <v>733210</v>
      </c>
      <c r="K30">
        <v>25</v>
      </c>
      <c r="L30" s="126">
        <v>276515</v>
      </c>
      <c r="M30" s="126">
        <v>638068</v>
      </c>
      <c r="N30">
        <v>25</v>
      </c>
      <c r="O30" s="126">
        <v>295581</v>
      </c>
      <c r="P30" s="126">
        <v>593526</v>
      </c>
      <c r="Q30" s="126">
        <v>23</v>
      </c>
      <c r="R30" s="126">
        <v>267120</v>
      </c>
      <c r="S30" s="126">
        <v>524484</v>
      </c>
      <c r="T30" s="126">
        <v>21</v>
      </c>
      <c r="U30" s="126">
        <v>289646</v>
      </c>
      <c r="V30" s="126">
        <v>520193</v>
      </c>
      <c r="W30">
        <v>21</v>
      </c>
      <c r="X30" s="126">
        <v>300646</v>
      </c>
      <c r="Y30" s="126">
        <v>566795</v>
      </c>
      <c r="Z30">
        <v>20</v>
      </c>
      <c r="AA30" s="126">
        <v>325004</v>
      </c>
      <c r="AB30" s="126">
        <v>583440</v>
      </c>
      <c r="AC30" s="126">
        <v>20</v>
      </c>
      <c r="AD30" s="126">
        <v>337409</v>
      </c>
      <c r="AE30" s="126">
        <v>614454</v>
      </c>
      <c r="AF30" s="126">
        <v>19</v>
      </c>
      <c r="AG30" s="126">
        <v>329589</v>
      </c>
      <c r="AH30" s="126">
        <v>650856</v>
      </c>
      <c r="AI30" s="126">
        <v>19</v>
      </c>
      <c r="AJ30" s="126">
        <v>334001</v>
      </c>
      <c r="AK30" s="126">
        <v>727716</v>
      </c>
      <c r="AL30" s="126">
        <v>18</v>
      </c>
      <c r="AM30" s="126">
        <v>368329</v>
      </c>
      <c r="AN30" s="126">
        <v>557884</v>
      </c>
      <c r="AO30" s="126"/>
      <c r="AP30" s="126"/>
      <c r="AQ30" s="126"/>
      <c r="AR30" s="126">
        <v>16</v>
      </c>
      <c r="AS30" s="126">
        <v>355766</v>
      </c>
      <c r="AT30" s="126">
        <v>551780</v>
      </c>
      <c r="AU30">
        <v>16</v>
      </c>
      <c r="AV30" s="126">
        <v>356075</v>
      </c>
      <c r="AW30" s="126">
        <v>514110</v>
      </c>
      <c r="AX30" s="126">
        <v>15</v>
      </c>
      <c r="AY30" s="126">
        <v>347927</v>
      </c>
      <c r="AZ30" s="126">
        <v>632715</v>
      </c>
      <c r="BA30" s="126">
        <v>14</v>
      </c>
      <c r="BB30" s="126">
        <v>338532</v>
      </c>
      <c r="BC30" s="126">
        <v>674707</v>
      </c>
      <c r="BD30" s="126">
        <v>14</v>
      </c>
      <c r="BE30" s="126">
        <v>374642</v>
      </c>
      <c r="BF30" s="126">
        <v>925019</v>
      </c>
      <c r="BG30" s="128" t="s">
        <v>259</v>
      </c>
      <c r="BH30" s="126">
        <v>17</v>
      </c>
      <c r="BI30" s="126">
        <v>1688362</v>
      </c>
      <c r="BJ30" s="126"/>
      <c r="BK30" s="126"/>
      <c r="BL30" s="126"/>
      <c r="BM30" s="126"/>
      <c r="BN30" s="126"/>
      <c r="BO30" s="126"/>
    </row>
    <row r="31" spans="1:67" ht="12.75">
      <c r="A31" t="s">
        <v>247</v>
      </c>
      <c r="C31" s="126">
        <v>285366</v>
      </c>
      <c r="D31" s="126">
        <v>4559726</v>
      </c>
      <c r="E31">
        <v>25</v>
      </c>
      <c r="F31" s="126">
        <v>381587</v>
      </c>
      <c r="G31" s="126">
        <v>4619954</v>
      </c>
      <c r="H31">
        <v>26</v>
      </c>
      <c r="I31" s="126">
        <v>456688</v>
      </c>
      <c r="J31" s="126">
        <v>4052413</v>
      </c>
      <c r="K31">
        <v>26</v>
      </c>
      <c r="L31" s="126">
        <v>508154</v>
      </c>
      <c r="M31" s="126">
        <v>3277103</v>
      </c>
      <c r="N31">
        <v>26</v>
      </c>
      <c r="O31" s="126">
        <v>592795</v>
      </c>
      <c r="P31" s="126">
        <v>2916906</v>
      </c>
      <c r="Q31" s="126">
        <v>24</v>
      </c>
      <c r="R31" s="126">
        <v>657888</v>
      </c>
      <c r="S31" s="126">
        <v>3289347</v>
      </c>
      <c r="T31" s="126">
        <v>24</v>
      </c>
      <c r="U31" s="126">
        <v>673643</v>
      </c>
      <c r="V31" s="126">
        <v>3686035</v>
      </c>
      <c r="W31">
        <v>23</v>
      </c>
      <c r="X31" s="126">
        <v>765349</v>
      </c>
      <c r="Y31" s="126">
        <v>5345777</v>
      </c>
      <c r="Z31">
        <v>25</v>
      </c>
      <c r="AA31" s="126">
        <v>896310</v>
      </c>
      <c r="AB31" s="126">
        <v>5201667</v>
      </c>
      <c r="AC31" s="126">
        <v>25</v>
      </c>
      <c r="AD31" s="126">
        <v>1029419</v>
      </c>
      <c r="AE31" s="126">
        <v>5294481</v>
      </c>
      <c r="AF31" s="126">
        <v>27</v>
      </c>
      <c r="AG31" s="126">
        <v>1223136</v>
      </c>
      <c r="AH31" s="126">
        <v>7987395</v>
      </c>
      <c r="AI31" s="126">
        <v>28</v>
      </c>
      <c r="AJ31" s="126">
        <v>1375799</v>
      </c>
      <c r="AK31" s="126">
        <v>7979054</v>
      </c>
      <c r="AL31" s="126">
        <v>28</v>
      </c>
      <c r="AM31" s="126">
        <v>4389514</v>
      </c>
      <c r="AN31" s="126">
        <v>8937502</v>
      </c>
      <c r="AO31" s="126"/>
      <c r="AP31" s="126"/>
      <c r="AQ31" s="126"/>
      <c r="AR31" s="126">
        <v>29</v>
      </c>
      <c r="AS31" s="126">
        <v>4625490</v>
      </c>
      <c r="AT31" s="126">
        <v>12317785</v>
      </c>
      <c r="AU31">
        <v>33</v>
      </c>
      <c r="AV31" s="126">
        <v>7907909</v>
      </c>
      <c r="AW31" s="126">
        <v>13710160</v>
      </c>
      <c r="AX31" s="126">
        <v>32</v>
      </c>
      <c r="AY31" s="126">
        <v>8597820</v>
      </c>
      <c r="AZ31" s="126">
        <v>19996390</v>
      </c>
      <c r="BA31" s="126">
        <v>30</v>
      </c>
      <c r="BB31" s="126">
        <v>9284758</v>
      </c>
      <c r="BC31" s="126">
        <v>22530012</v>
      </c>
      <c r="BD31" s="126">
        <v>33</v>
      </c>
      <c r="BE31" s="126">
        <v>10313025</v>
      </c>
      <c r="BF31" s="126">
        <v>29471668</v>
      </c>
      <c r="BG31" s="128" t="s">
        <v>260</v>
      </c>
      <c r="BH31" s="126">
        <v>25</v>
      </c>
      <c r="BI31" s="126">
        <v>2068749</v>
      </c>
      <c r="BJ31" s="126"/>
      <c r="BK31" s="126"/>
      <c r="BL31" s="126"/>
      <c r="BM31" s="126"/>
      <c r="BN31" s="126"/>
      <c r="BO31" s="126"/>
    </row>
    <row r="32" spans="1:67" ht="12.75">
      <c r="A32" t="s">
        <v>38</v>
      </c>
      <c r="C32" s="126">
        <v>25519583</v>
      </c>
      <c r="D32" s="126">
        <v>112319766</v>
      </c>
      <c r="E32">
        <v>983</v>
      </c>
      <c r="F32" s="126">
        <v>29894925</v>
      </c>
      <c r="G32" s="126">
        <v>101940685</v>
      </c>
      <c r="H32">
        <v>980</v>
      </c>
      <c r="I32" s="126">
        <v>32695325</v>
      </c>
      <c r="J32" s="126">
        <v>98056003</v>
      </c>
      <c r="K32">
        <v>971</v>
      </c>
      <c r="L32" s="126">
        <v>35133942</v>
      </c>
      <c r="M32" s="126">
        <v>92456576</v>
      </c>
      <c r="N32">
        <v>963</v>
      </c>
      <c r="O32" s="126">
        <v>37091165</v>
      </c>
      <c r="P32" s="126">
        <v>85569520</v>
      </c>
      <c r="Q32" s="126">
        <v>903</v>
      </c>
      <c r="R32" s="126">
        <v>37397794</v>
      </c>
      <c r="S32" s="126">
        <v>85193971</v>
      </c>
      <c r="T32" s="126">
        <v>894</v>
      </c>
      <c r="U32" s="126">
        <v>39877539</v>
      </c>
      <c r="V32" s="126">
        <v>95452397</v>
      </c>
      <c r="W32">
        <v>846</v>
      </c>
      <c r="X32" s="126">
        <v>42348854</v>
      </c>
      <c r="Y32" s="126">
        <v>126065156</v>
      </c>
      <c r="Z32">
        <v>830</v>
      </c>
      <c r="AA32" s="126">
        <v>49219795</v>
      </c>
      <c r="AB32" s="126">
        <v>126716919</v>
      </c>
      <c r="AC32" s="126">
        <v>786</v>
      </c>
      <c r="AD32" s="126">
        <v>53756079</v>
      </c>
      <c r="AE32" s="126">
        <v>124589982</v>
      </c>
      <c r="AF32" s="126">
        <v>766</v>
      </c>
      <c r="AG32" s="126">
        <v>57306082</v>
      </c>
      <c r="AH32" s="126">
        <v>158396992</v>
      </c>
      <c r="AI32" s="126">
        <v>773</v>
      </c>
      <c r="AJ32" s="126">
        <v>59066978</v>
      </c>
      <c r="AK32" s="126">
        <v>162002857</v>
      </c>
      <c r="AL32" s="126">
        <v>719</v>
      </c>
      <c r="AM32" s="126">
        <v>63100421</v>
      </c>
      <c r="AN32" s="126">
        <v>117576369</v>
      </c>
      <c r="AO32" s="126"/>
      <c r="AP32" s="126"/>
      <c r="AQ32" s="126"/>
      <c r="AR32" s="126">
        <v>665</v>
      </c>
      <c r="AS32" s="126">
        <v>66583736</v>
      </c>
      <c r="AT32" s="126">
        <v>133994957</v>
      </c>
      <c r="AU32">
        <v>655</v>
      </c>
      <c r="AV32" s="126">
        <v>69919363</v>
      </c>
      <c r="AW32" s="126">
        <v>129019090</v>
      </c>
      <c r="AX32" s="126">
        <v>630</v>
      </c>
      <c r="AY32" s="126">
        <v>71868751</v>
      </c>
      <c r="AZ32" s="126">
        <v>188776861</v>
      </c>
      <c r="BA32" s="126">
        <v>595</v>
      </c>
      <c r="BB32" s="126">
        <v>72278743</v>
      </c>
      <c r="BC32" s="126">
        <v>222121400</v>
      </c>
      <c r="BD32" s="126">
        <v>586</v>
      </c>
      <c r="BE32" s="126">
        <v>76307702</v>
      </c>
      <c r="BF32" s="126">
        <v>247957117</v>
      </c>
      <c r="BG32" s="127" t="s">
        <v>261</v>
      </c>
      <c r="BH32" s="126">
        <v>267</v>
      </c>
      <c r="BI32" s="126">
        <v>41028246</v>
      </c>
      <c r="BJ32" s="126"/>
      <c r="BK32" s="126"/>
      <c r="BL32" s="126"/>
      <c r="BM32" s="126"/>
      <c r="BN32" s="126"/>
      <c r="BO32" s="126"/>
    </row>
    <row r="33" spans="3:67" ht="12.75">
      <c r="C33" s="126">
        <f>SUM(C4:C31)</f>
        <v>25519583</v>
      </c>
      <c r="D33" s="126">
        <f>SUM(D4:D31)</f>
        <v>112319766</v>
      </c>
      <c r="F33" s="126">
        <f>SUM(F4:F31)</f>
        <v>29894925</v>
      </c>
      <c r="G33" s="126">
        <f>SUM(G4:G31)</f>
        <v>101940685</v>
      </c>
      <c r="H33">
        <f>SUM(H4:H31)</f>
        <v>980</v>
      </c>
      <c r="I33" s="126">
        <f>SUM(I4:I31)</f>
        <v>32695325</v>
      </c>
      <c r="J33" s="126">
        <f>SUM(J4:J31)</f>
        <v>98056003</v>
      </c>
      <c r="L33" s="126"/>
      <c r="M33" s="126">
        <f>SUM(M4:M31)</f>
        <v>92456576</v>
      </c>
      <c r="N33" s="126">
        <f aca="true" t="shared" si="0" ref="N33:V33">SUM(N4:N31)</f>
        <v>963</v>
      </c>
      <c r="O33" s="126">
        <f t="shared" si="0"/>
        <v>37091165</v>
      </c>
      <c r="P33" s="126">
        <f t="shared" si="0"/>
        <v>85559520</v>
      </c>
      <c r="Q33" s="126">
        <f t="shared" si="0"/>
        <v>903</v>
      </c>
      <c r="R33" s="126">
        <f t="shared" si="0"/>
        <v>37397794</v>
      </c>
      <c r="S33" s="126">
        <f t="shared" si="0"/>
        <v>85193971</v>
      </c>
      <c r="T33" s="126">
        <f t="shared" si="0"/>
        <v>894</v>
      </c>
      <c r="U33" s="126">
        <f t="shared" si="0"/>
        <v>39877539</v>
      </c>
      <c r="V33" s="126">
        <f t="shared" si="0"/>
        <v>93452397</v>
      </c>
      <c r="W33">
        <f>SUM(W4:W31)</f>
        <v>846</v>
      </c>
      <c r="X33" s="126">
        <f>SUM(X4:X31)</f>
        <v>42348854</v>
      </c>
      <c r="Y33" s="126">
        <f>SUM(Y4:Y31)</f>
        <v>126065156</v>
      </c>
      <c r="Z33" s="126">
        <f aca="true" t="shared" si="1" ref="Z33:BM33">SUM(Z4:Z31)</f>
        <v>830</v>
      </c>
      <c r="AA33" s="126">
        <f t="shared" si="1"/>
        <v>49219795</v>
      </c>
      <c r="AB33" s="126">
        <f t="shared" si="1"/>
        <v>126898919</v>
      </c>
      <c r="AC33" s="126">
        <f t="shared" si="1"/>
        <v>786</v>
      </c>
      <c r="AD33" s="126">
        <f t="shared" si="1"/>
        <v>53756079</v>
      </c>
      <c r="AE33" s="126">
        <f t="shared" si="1"/>
        <v>124589982</v>
      </c>
      <c r="AF33" s="126">
        <f t="shared" si="1"/>
        <v>766</v>
      </c>
      <c r="AG33" s="126">
        <f t="shared" si="1"/>
        <v>57306082</v>
      </c>
      <c r="AH33" s="126">
        <f t="shared" si="1"/>
        <v>158396992</v>
      </c>
      <c r="AI33" s="126">
        <f t="shared" si="1"/>
        <v>773</v>
      </c>
      <c r="AJ33" s="126">
        <f t="shared" si="1"/>
        <v>59066978</v>
      </c>
      <c r="AK33" s="126">
        <f t="shared" si="1"/>
        <v>162002857</v>
      </c>
      <c r="AL33" s="126">
        <f t="shared" si="1"/>
        <v>719</v>
      </c>
      <c r="AM33" s="126">
        <f t="shared" si="1"/>
        <v>63100421</v>
      </c>
      <c r="AN33" s="126">
        <f t="shared" si="1"/>
        <v>117576369</v>
      </c>
      <c r="AO33" s="126">
        <f t="shared" si="1"/>
        <v>0</v>
      </c>
      <c r="AP33" s="126">
        <f t="shared" si="1"/>
        <v>0</v>
      </c>
      <c r="AQ33" s="126">
        <f t="shared" si="1"/>
        <v>0</v>
      </c>
      <c r="AR33" s="126">
        <f t="shared" si="1"/>
        <v>665</v>
      </c>
      <c r="AS33" s="126">
        <f t="shared" si="1"/>
        <v>66583736</v>
      </c>
      <c r="AT33" s="126">
        <f t="shared" si="1"/>
        <v>133994957</v>
      </c>
      <c r="AU33" s="126">
        <f t="shared" si="1"/>
        <v>655</v>
      </c>
      <c r="AV33" s="126">
        <f t="shared" si="1"/>
        <v>69919363</v>
      </c>
      <c r="AW33" s="126">
        <f t="shared" si="1"/>
        <v>129019090</v>
      </c>
      <c r="AX33" s="126">
        <f t="shared" si="1"/>
        <v>630</v>
      </c>
      <c r="AY33" s="126">
        <f t="shared" si="1"/>
        <v>71868751</v>
      </c>
      <c r="AZ33" s="126">
        <f t="shared" si="1"/>
        <v>188776861</v>
      </c>
      <c r="BA33" s="126">
        <f t="shared" si="1"/>
        <v>595</v>
      </c>
      <c r="BB33" s="126">
        <f t="shared" si="1"/>
        <v>72278743</v>
      </c>
      <c r="BC33" s="126">
        <f t="shared" si="1"/>
        <v>222121400</v>
      </c>
      <c r="BD33" s="126">
        <f t="shared" si="1"/>
        <v>586</v>
      </c>
      <c r="BE33" s="126">
        <f t="shared" si="1"/>
        <v>76307702</v>
      </c>
      <c r="BF33" s="126">
        <f t="shared" si="1"/>
        <v>247957017</v>
      </c>
      <c r="BG33" s="127" t="s">
        <v>262</v>
      </c>
      <c r="BH33" s="126"/>
      <c r="BI33" s="126"/>
      <c r="BJ33" s="126">
        <f t="shared" si="1"/>
        <v>0</v>
      </c>
      <c r="BK33" s="126">
        <f t="shared" si="1"/>
        <v>0</v>
      </c>
      <c r="BL33" s="126">
        <f t="shared" si="1"/>
        <v>0</v>
      </c>
      <c r="BM33" s="126">
        <f t="shared" si="1"/>
        <v>0</v>
      </c>
      <c r="BN33" s="126"/>
      <c r="BO33" s="126"/>
    </row>
    <row r="34" ht="12.75">
      <c r="BG34" t="s">
        <v>263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bozio</cp:lastModifiedBy>
  <cp:lastPrinted>2002-08-22T14:23:02Z</cp:lastPrinted>
  <dcterms:created xsi:type="dcterms:W3CDTF">2002-07-21T10:01:52Z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